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LIO\Documents\Julio Hernández\Estadistica_Empresarial_II\English\Exams\Curso_15_16\June\"/>
    </mc:Choice>
  </mc:AlternateContent>
  <bookViews>
    <workbookView xWindow="0" yWindow="0" windowWidth="19200" windowHeight="6730"/>
  </bookViews>
  <sheets>
    <sheet name="Hoja1" sheetId="1" r:id="rId1"/>
    <sheet name="Hoja2" sheetId="2" r:id="rId2"/>
  </sheets>
  <definedNames>
    <definedName name="_xlnm.Print_Area" localSheetId="0">Hoja1!$AJ$2:$AP$42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7" i="1" l="1"/>
  <c r="AM37" i="1" l="1"/>
  <c r="AL36" i="1"/>
  <c r="AN8" i="1"/>
  <c r="AM8" i="1"/>
  <c r="AL8" i="1"/>
  <c r="AO7" i="1"/>
  <c r="AO6" i="1"/>
  <c r="AO8" i="1" l="1"/>
  <c r="AN12" i="1" s="1"/>
  <c r="AN18" i="1" s="1"/>
  <c r="AL12" i="1" l="1"/>
  <c r="AL18" i="1" s="1"/>
  <c r="AN13" i="1"/>
  <c r="AN19" i="1" s="1"/>
  <c r="AN20" i="1" s="1"/>
  <c r="AL13" i="1"/>
  <c r="AM13" i="1"/>
  <c r="AM19" i="1" s="1"/>
  <c r="AM12" i="1"/>
  <c r="AM18" i="1" s="1"/>
  <c r="AN14" i="1" l="1"/>
  <c r="AL14" i="1"/>
  <c r="AO13" i="1"/>
  <c r="AL19" i="1"/>
  <c r="AO19" i="1" s="1"/>
  <c r="AM20" i="1"/>
  <c r="AM14" i="1"/>
  <c r="AO12" i="1"/>
  <c r="AO18" i="1"/>
  <c r="AO20" i="1" l="1"/>
  <c r="AL39" i="1" s="1"/>
  <c r="AM41" i="1" s="1"/>
  <c r="AL20" i="1"/>
  <c r="AO14" i="1"/>
  <c r="AC14" i="1"/>
  <c r="AC15" i="1" s="1"/>
  <c r="AC16" i="1" s="1"/>
  <c r="AC17" i="1" s="1"/>
  <c r="AC12" i="1"/>
  <c r="AC31" i="1" l="1"/>
  <c r="AC18" i="1"/>
  <c r="AC19" i="1" s="1"/>
  <c r="AC20" i="1" s="1"/>
  <c r="AC24" i="1" s="1"/>
  <c r="AC23" i="1" l="1"/>
  <c r="T11" i="1" l="1"/>
  <c r="U25" i="1" s="1"/>
  <c r="U26" i="1" s="1"/>
  <c r="T15" i="1" l="1"/>
  <c r="O25" i="1"/>
  <c r="T5" i="1" s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N6" i="1"/>
  <c r="N7" i="1" s="1"/>
  <c r="N8" i="1" s="1"/>
  <c r="N9" i="1" s="1"/>
  <c r="N10" i="1" s="1"/>
  <c r="N11" i="1" s="1"/>
  <c r="N12" i="1" s="1"/>
  <c r="N13" i="1" s="1"/>
  <c r="N14" i="1" s="1"/>
  <c r="N15" i="1" s="1"/>
  <c r="N16" i="1" s="1"/>
  <c r="N17" i="1" s="1"/>
  <c r="N18" i="1" s="1"/>
  <c r="N19" i="1" s="1"/>
  <c r="N20" i="1" s="1"/>
  <c r="N21" i="1" s="1"/>
  <c r="N22" i="1" s="1"/>
  <c r="N23" i="1" s="1"/>
  <c r="N24" i="1" s="1"/>
  <c r="P5" i="1"/>
  <c r="W28" i="1" l="1"/>
  <c r="U28" i="1"/>
  <c r="T29" i="1" s="1"/>
  <c r="U29" i="1"/>
  <c r="P25" i="1"/>
  <c r="T6" i="1" s="1"/>
  <c r="T7" i="1" s="1"/>
  <c r="T8" i="1" s="1"/>
  <c r="T10" i="1" s="1"/>
  <c r="J25" i="1"/>
  <c r="T9" i="1" l="1"/>
  <c r="I14" i="1"/>
  <c r="I63" i="1" l="1"/>
  <c r="I64" i="1" s="1"/>
  <c r="I65" i="1" s="1"/>
  <c r="D25" i="1"/>
  <c r="I6" i="1" s="1"/>
  <c r="E24" i="1"/>
  <c r="E23" i="1"/>
  <c r="E22" i="1"/>
  <c r="E21" i="1"/>
  <c r="E20" i="1"/>
  <c r="E19" i="1"/>
  <c r="E18" i="1"/>
  <c r="E17" i="1"/>
  <c r="I46" i="1"/>
  <c r="I47" i="1" s="1"/>
  <c r="E16" i="1"/>
  <c r="E15" i="1"/>
  <c r="E14" i="1"/>
  <c r="E13" i="1"/>
  <c r="E12" i="1"/>
  <c r="E11" i="1"/>
  <c r="E10" i="1"/>
  <c r="E9" i="1"/>
  <c r="E8" i="1"/>
  <c r="E7" i="1"/>
  <c r="E6" i="1"/>
  <c r="C6" i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E5" i="1"/>
  <c r="E25" i="1" l="1"/>
  <c r="I7" i="1" s="1"/>
  <c r="I8" i="1" s="1"/>
  <c r="I68" i="1" s="1"/>
  <c r="I10" i="1" l="1"/>
  <c r="I9" i="1"/>
  <c r="J27" i="1"/>
  <c r="I28" i="1" s="1"/>
  <c r="I70" i="1"/>
  <c r="I74" i="1" s="1"/>
  <c r="I69" i="1"/>
  <c r="I73" i="1" s="1"/>
  <c r="I11" i="1" l="1"/>
  <c r="I48" i="1" s="1"/>
  <c r="I49" i="1" s="1"/>
  <c r="I53" i="1" s="1"/>
  <c r="T12" i="1"/>
  <c r="T31" i="1" s="1"/>
  <c r="T36" i="1" s="1"/>
  <c r="I30" i="1" l="1"/>
  <c r="I36" i="1" s="1"/>
  <c r="I37" i="1" s="1"/>
  <c r="I52" i="1"/>
</calcChain>
</file>

<file path=xl/comments1.xml><?xml version="1.0" encoding="utf-8"?>
<comments xmlns="http://schemas.openxmlformats.org/spreadsheetml/2006/main">
  <authors>
    <author>JULIO HERNANDEZ MARCH</author>
  </authors>
  <commentList>
    <comment ref="D4" authorId="0" shapeId="0">
      <text>
        <r>
          <rPr>
            <sz val="9"/>
            <color indexed="81"/>
            <rFont val="Tahoma"/>
            <family val="2"/>
          </rPr>
          <t xml:space="preserve">N(4;1)
</t>
        </r>
      </text>
    </comment>
    <comment ref="O4" authorId="0" shapeId="0">
      <text>
        <r>
          <rPr>
            <sz val="9"/>
            <color indexed="81"/>
            <rFont val="Tahoma"/>
            <family val="2"/>
          </rPr>
          <t xml:space="preserve">N(4,5;1)
</t>
        </r>
      </text>
    </comment>
  </commentList>
</comments>
</file>

<file path=xl/sharedStrings.xml><?xml version="1.0" encoding="utf-8"?>
<sst xmlns="http://schemas.openxmlformats.org/spreadsheetml/2006/main" count="161" uniqueCount="114">
  <si>
    <t>Ejercicio 2</t>
  </si>
  <si>
    <t>Casos</t>
  </si>
  <si>
    <t>Xi</t>
  </si>
  <si>
    <r>
      <t>Xi</t>
    </r>
    <r>
      <rPr>
        <vertAlign val="superscript"/>
        <sz val="11"/>
        <color indexed="8"/>
        <rFont val="Calibri"/>
        <family val="2"/>
      </rPr>
      <t>2</t>
    </r>
  </si>
  <si>
    <t>n</t>
  </si>
  <si>
    <t>γ</t>
  </si>
  <si>
    <t>α</t>
  </si>
  <si>
    <t>t</t>
  </si>
  <si>
    <t>Error típico estimado</t>
  </si>
  <si>
    <t>Error muestral</t>
  </si>
  <si>
    <t>Intervalo confianza de la media</t>
  </si>
  <si>
    <t>Ext. Inferior</t>
  </si>
  <si>
    <t>Ext. Superior</t>
  </si>
  <si>
    <t>La afirmación de Recursos Humanos es errónea a un nivel de</t>
  </si>
  <si>
    <t>confianza del 95% dado que el 1 no está incluido en el IC</t>
  </si>
  <si>
    <t>Intervalo confianza de la varianza</t>
  </si>
  <si>
    <t>α/2</t>
  </si>
  <si>
    <t>1-α/2</t>
  </si>
  <si>
    <t>k1</t>
  </si>
  <si>
    <t>k2</t>
  </si>
  <si>
    <r>
      <t>nS</t>
    </r>
    <r>
      <rPr>
        <vertAlign val="superscript"/>
        <sz val="10"/>
        <rFont val="Arial"/>
        <family val="2"/>
      </rPr>
      <t>2</t>
    </r>
  </si>
  <si>
    <t>Intervalo confianza de la desviación típica</t>
  </si>
  <si>
    <t>Ejercicio 1</t>
  </si>
  <si>
    <t>µ0</t>
  </si>
  <si>
    <t>H0</t>
  </si>
  <si>
    <t>H1</t>
  </si>
  <si>
    <t>d =</t>
  </si>
  <si>
    <t>dc</t>
  </si>
  <si>
    <r>
      <t>-t</t>
    </r>
    <r>
      <rPr>
        <vertAlign val="subscript"/>
        <sz val="11"/>
        <color indexed="8"/>
        <rFont val="Calibri"/>
        <family val="2"/>
      </rPr>
      <t>n-1,</t>
    </r>
    <r>
      <rPr>
        <vertAlign val="subscript"/>
        <sz val="11"/>
        <color indexed="8"/>
        <rFont val="Arial"/>
        <family val="2"/>
      </rPr>
      <t>α</t>
    </r>
  </si>
  <si>
    <t>RC</t>
  </si>
  <si>
    <t>- ∞</t>
  </si>
  <si>
    <t>RA</t>
  </si>
  <si>
    <t>+ ∞</t>
  </si>
  <si>
    <t>d0</t>
  </si>
  <si>
    <r>
      <t xml:space="preserve">P(d </t>
    </r>
    <r>
      <rPr>
        <sz val="11"/>
        <color indexed="8"/>
        <rFont val="Calibri"/>
        <family val="2"/>
      </rPr>
      <t>≤ d0)</t>
    </r>
  </si>
  <si>
    <r>
      <t>µ = μ</t>
    </r>
    <r>
      <rPr>
        <vertAlign val="subscript"/>
        <sz val="11"/>
        <color indexed="8"/>
        <rFont val="Calibri"/>
        <family val="2"/>
      </rPr>
      <t>0</t>
    </r>
  </si>
  <si>
    <r>
      <t>µ &lt; μ</t>
    </r>
    <r>
      <rPr>
        <vertAlign val="subscript"/>
        <sz val="11"/>
        <color indexed="8"/>
        <rFont val="Calibri"/>
        <family val="2"/>
      </rPr>
      <t>0</t>
    </r>
  </si>
  <si>
    <t>d0 belongs to CR hence we reject H0</t>
  </si>
  <si>
    <t>p-value</t>
  </si>
  <si>
    <r>
      <t>&lt;</t>
    </r>
    <r>
      <rPr>
        <sz val="11"/>
        <color theme="1"/>
        <rFont val="Calibri"/>
        <family val="2"/>
      </rPr>
      <t>α→</t>
    </r>
  </si>
  <si>
    <t>Reject H0</t>
  </si>
  <si>
    <r>
      <t>S</t>
    </r>
    <r>
      <rPr>
        <vertAlign val="subscript"/>
        <sz val="11"/>
        <color theme="1"/>
        <rFont val="Calibri"/>
        <family val="2"/>
        <scheme val="minor"/>
      </rPr>
      <t>1x</t>
    </r>
    <r>
      <rPr>
        <vertAlign val="superscript"/>
        <sz val="11"/>
        <color theme="1"/>
        <rFont val="Calibri"/>
        <family val="2"/>
        <scheme val="minor"/>
      </rPr>
      <t>2</t>
    </r>
  </si>
  <si>
    <t>sx</t>
  </si>
  <si>
    <r>
      <t>S</t>
    </r>
    <r>
      <rPr>
        <vertAlign val="subscript"/>
        <sz val="11"/>
        <color theme="1"/>
        <rFont val="Calibri"/>
        <family val="2"/>
        <scheme val="minor"/>
      </rPr>
      <t>x</t>
    </r>
    <r>
      <rPr>
        <vertAlign val="superscript"/>
        <sz val="11"/>
        <color theme="1"/>
        <rFont val="Calibri"/>
        <family val="2"/>
        <scheme val="minor"/>
      </rPr>
      <t>2</t>
    </r>
  </si>
  <si>
    <t>a2x</t>
  </si>
  <si>
    <r>
      <t>s</t>
    </r>
    <r>
      <rPr>
        <vertAlign val="subscript"/>
        <sz val="11"/>
        <color theme="1"/>
        <rFont val="Calibri"/>
        <family val="2"/>
        <scheme val="minor"/>
      </rPr>
      <t>1x</t>
    </r>
  </si>
  <si>
    <t>Yi</t>
  </si>
  <si>
    <r>
      <t>Yi</t>
    </r>
    <r>
      <rPr>
        <vertAlign val="superscript"/>
        <sz val="11"/>
        <color indexed="8"/>
        <rFont val="Calibri"/>
        <family val="2"/>
      </rPr>
      <t>2</t>
    </r>
  </si>
  <si>
    <t>a2y</t>
  </si>
  <si>
    <r>
      <t>S</t>
    </r>
    <r>
      <rPr>
        <vertAlign val="subscript"/>
        <sz val="11"/>
        <color theme="1"/>
        <rFont val="Calibri"/>
        <family val="2"/>
        <scheme val="minor"/>
      </rPr>
      <t>y</t>
    </r>
    <r>
      <rPr>
        <vertAlign val="superscript"/>
        <sz val="11"/>
        <color theme="1"/>
        <rFont val="Calibri"/>
        <family val="2"/>
        <scheme val="minor"/>
      </rPr>
      <t>2</t>
    </r>
  </si>
  <si>
    <r>
      <t>S</t>
    </r>
    <r>
      <rPr>
        <vertAlign val="subscript"/>
        <sz val="11"/>
        <color theme="1"/>
        <rFont val="Calibri"/>
        <family val="2"/>
        <scheme val="minor"/>
      </rPr>
      <t>1y</t>
    </r>
    <r>
      <rPr>
        <vertAlign val="superscript"/>
        <sz val="11"/>
        <color theme="1"/>
        <rFont val="Calibri"/>
        <family val="2"/>
        <scheme val="minor"/>
      </rPr>
      <t>2</t>
    </r>
  </si>
  <si>
    <t>sy</t>
  </si>
  <si>
    <r>
      <t>s</t>
    </r>
    <r>
      <rPr>
        <vertAlign val="subscript"/>
        <sz val="11"/>
        <color theme="1"/>
        <rFont val="Calibri"/>
        <family val="2"/>
        <scheme val="minor"/>
      </rPr>
      <t>1y</t>
    </r>
  </si>
  <si>
    <t>U</t>
  </si>
  <si>
    <r>
      <t>µ</t>
    </r>
    <r>
      <rPr>
        <vertAlign val="subscript"/>
        <sz val="11"/>
        <color indexed="8"/>
        <rFont val="Calibri"/>
        <family val="2"/>
      </rPr>
      <t>x</t>
    </r>
    <r>
      <rPr>
        <sz val="11"/>
        <color indexed="8"/>
        <rFont val="Calibri"/>
        <family val="2"/>
      </rPr>
      <t>=µ</t>
    </r>
    <r>
      <rPr>
        <vertAlign val="subscript"/>
        <sz val="11"/>
        <color indexed="8"/>
        <rFont val="Calibri"/>
        <family val="2"/>
      </rPr>
      <t>y</t>
    </r>
    <r>
      <rPr>
        <sz val="11"/>
        <color indexed="8"/>
        <rFont val="Calibri"/>
        <family val="2"/>
      </rPr>
      <t xml:space="preserve"> </t>
    </r>
  </si>
  <si>
    <r>
      <t>µ</t>
    </r>
    <r>
      <rPr>
        <vertAlign val="subscript"/>
        <sz val="11"/>
        <color indexed="8"/>
        <rFont val="Calibri"/>
        <family val="2"/>
      </rPr>
      <t>x</t>
    </r>
    <r>
      <rPr>
        <sz val="11"/>
        <color indexed="8"/>
        <rFont val="Calibri"/>
        <family val="2"/>
      </rPr>
      <t>≠µ</t>
    </r>
    <r>
      <rPr>
        <vertAlign val="subscript"/>
        <sz val="11"/>
        <color indexed="8"/>
        <rFont val="Calibri"/>
        <family val="2"/>
      </rPr>
      <t>y</t>
    </r>
    <r>
      <rPr>
        <sz val="11"/>
        <color indexed="8"/>
        <rFont val="Calibri"/>
        <family val="2"/>
      </rPr>
      <t xml:space="preserve"> </t>
    </r>
  </si>
  <si>
    <r>
      <t>t</t>
    </r>
    <r>
      <rPr>
        <vertAlign val="subscript"/>
        <sz val="11"/>
        <color indexed="8"/>
        <rFont val="Arial"/>
        <family val="2"/>
      </rPr>
      <t>α</t>
    </r>
    <r>
      <rPr>
        <vertAlign val="subscript"/>
        <sz val="11"/>
        <color indexed="8"/>
        <rFont val="Calibri"/>
        <family val="2"/>
      </rPr>
      <t>/2</t>
    </r>
  </si>
  <si>
    <r>
      <t>-t</t>
    </r>
    <r>
      <rPr>
        <vertAlign val="subscript"/>
        <sz val="11"/>
        <color indexed="8"/>
        <rFont val="Arial"/>
        <family val="2"/>
      </rPr>
      <t>α</t>
    </r>
    <r>
      <rPr>
        <vertAlign val="subscript"/>
        <sz val="11"/>
        <color indexed="8"/>
        <rFont val="Calibri"/>
        <family val="2"/>
      </rPr>
      <t>/2</t>
    </r>
  </si>
  <si>
    <t>2n-2</t>
  </si>
  <si>
    <t>s*</t>
  </si>
  <si>
    <r>
      <t xml:space="preserve">&gt; </t>
    </r>
    <r>
      <rPr>
        <sz val="11"/>
        <color theme="1"/>
        <rFont val="Calibri"/>
        <family val="2"/>
      </rPr>
      <t>α →</t>
    </r>
  </si>
  <si>
    <t>I Accept H0</t>
  </si>
  <si>
    <t>CR</t>
  </si>
  <si>
    <t>AR</t>
  </si>
  <si>
    <t>Exercise 4</t>
  </si>
  <si>
    <t>X</t>
  </si>
  <si>
    <t>B(1;p)</t>
  </si>
  <si>
    <t>s.r.s.</t>
  </si>
  <si>
    <t>Number of yes</t>
  </si>
  <si>
    <t>z</t>
  </si>
  <si>
    <t>σ*</t>
  </si>
  <si>
    <t>Standard Error</t>
  </si>
  <si>
    <t>Sample Error</t>
  </si>
  <si>
    <t>Confidence interval</t>
  </si>
  <si>
    <t>Lower limit</t>
  </si>
  <si>
    <t>Upper limit</t>
  </si>
  <si>
    <t>Sample size</t>
  </si>
  <si>
    <t>ε'</t>
  </si>
  <si>
    <t>→</t>
  </si>
  <si>
    <t>A patient is having adverse reactions (Yes/No)</t>
  </si>
  <si>
    <t>ni.</t>
  </si>
  <si>
    <t>n.j</t>
  </si>
  <si>
    <t>Eij:</t>
  </si>
  <si>
    <t>d:</t>
  </si>
  <si>
    <t>α =</t>
  </si>
  <si>
    <t>h =</t>
  </si>
  <si>
    <t>k =</t>
  </si>
  <si>
    <t>(h-1)*(k-1)</t>
  </si>
  <si>
    <r>
      <t>d</t>
    </r>
    <r>
      <rPr>
        <vertAlign val="subscript"/>
        <sz val="11"/>
        <color theme="1"/>
        <rFont val="Calibri"/>
        <family val="2"/>
      </rPr>
      <t>α</t>
    </r>
    <r>
      <rPr>
        <sz val="11"/>
        <color theme="1"/>
        <rFont val="Calibri"/>
        <family val="2"/>
      </rPr>
      <t xml:space="preserve"> =</t>
    </r>
  </si>
  <si>
    <r>
      <t>+</t>
    </r>
    <r>
      <rPr>
        <sz val="11"/>
        <color theme="1"/>
        <rFont val="Calibri"/>
        <family val="2"/>
      </rPr>
      <t>∞</t>
    </r>
  </si>
  <si>
    <t>d0 =</t>
  </si>
  <si>
    <t>p(d&gt;d0)=</t>
  </si>
  <si>
    <t>18-45</t>
  </si>
  <si>
    <t>46-70</t>
  </si>
  <si>
    <t>beyond 70</t>
  </si>
  <si>
    <t>Exercise 3</t>
  </si>
  <si>
    <t>Sample:</t>
  </si>
  <si>
    <t>Addition</t>
  </si>
  <si>
    <t>Patient having adverse reactions</t>
  </si>
  <si>
    <t>Patient not having adverse reactions</t>
  </si>
  <si>
    <t>Є AR →</t>
  </si>
  <si>
    <t>p-value =</t>
  </si>
  <si>
    <r>
      <t xml:space="preserve">&gt; </t>
    </r>
    <r>
      <rPr>
        <sz val="11"/>
        <color theme="1"/>
        <rFont val="Calibri"/>
        <family val="2"/>
      </rPr>
      <t>α → I Accept H0</t>
    </r>
  </si>
  <si>
    <t>d0 belongs to AR then I Accept  H0</t>
  </si>
  <si>
    <t xml:space="preserve">Discussion: 0,07 falls inside the interval. Then with a 99% confidence the company's statement </t>
  </si>
  <si>
    <t>is statistically true.</t>
  </si>
  <si>
    <t>1b)</t>
  </si>
  <si>
    <t xml:space="preserve">Provided that we reject H0, we might incur in a type I error (to reject H0 being true). This kind of error is under control </t>
  </si>
  <si>
    <r>
      <t xml:space="preserve">by fixing </t>
    </r>
    <r>
      <rPr>
        <sz val="11"/>
        <color theme="1"/>
        <rFont val="Calibri"/>
        <family val="2"/>
      </rPr>
      <t>α = 1%</t>
    </r>
  </si>
  <si>
    <t>2b)</t>
  </si>
  <si>
    <r>
      <t xml:space="preserve">Provided that we accept H0, we might incur in a type II error (to acept H0 being false). The corresponding probability </t>
    </r>
    <r>
      <rPr>
        <sz val="11"/>
        <color theme="1"/>
        <rFont val="Calibri"/>
        <family val="2"/>
      </rPr>
      <t xml:space="preserve">β </t>
    </r>
    <r>
      <rPr>
        <sz val="11"/>
        <color theme="1"/>
        <rFont val="Calibri"/>
        <family val="2"/>
        <scheme val="minor"/>
      </rPr>
      <t>is unknown.</t>
    </r>
  </si>
  <si>
    <t>For a given alfa we can reduce beta by increasing the sample size.</t>
  </si>
  <si>
    <t>H0: The appearance of adverse reactions is independent of the age of the patients</t>
  </si>
  <si>
    <t>H1: The appearance of adverse reactions is NOT independent of the age of the patients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</si>
</sst>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indexed="8"/>
      <name val="Calibri"/>
      <family val="2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0"/>
      <name val="Arial"/>
      <family val="2"/>
    </font>
    <font>
      <vertAlign val="superscript"/>
      <sz val="10"/>
      <name val="Arial"/>
      <family val="2"/>
    </font>
    <font>
      <sz val="9"/>
      <color indexed="81"/>
      <name val="Tahoma"/>
      <family val="2"/>
    </font>
    <font>
      <sz val="11"/>
      <color indexed="8"/>
      <name val="Calibri"/>
      <family val="2"/>
    </font>
    <font>
      <vertAlign val="subscript"/>
      <sz val="11"/>
      <color indexed="8"/>
      <name val="Calibri"/>
      <family val="2"/>
    </font>
    <font>
      <vertAlign val="subscript"/>
      <sz val="11"/>
      <color indexed="8"/>
      <name val="Arial"/>
      <family val="2"/>
    </font>
    <font>
      <sz val="11"/>
      <color theme="1"/>
      <name val="Calibri"/>
      <family val="2"/>
    </font>
    <font>
      <b/>
      <sz val="11"/>
      <color indexed="8"/>
      <name val="Calibri"/>
      <family val="2"/>
    </font>
    <font>
      <b/>
      <sz val="11"/>
      <color theme="1"/>
      <name val="Calibri"/>
      <family val="2"/>
    </font>
    <font>
      <vertAlign val="subscript"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Border="1"/>
    <xf numFmtId="0" fontId="5" fillId="0" borderId="0" xfId="0" applyFont="1" applyBorder="1"/>
    <xf numFmtId="0" fontId="0" fillId="0" borderId="0" xfId="0" applyFill="1" applyBorder="1"/>
    <xf numFmtId="0" fontId="0" fillId="0" borderId="0" xfId="0" quotePrefix="1" applyBorder="1"/>
    <xf numFmtId="0" fontId="0" fillId="0" borderId="2" xfId="0" applyBorder="1"/>
    <xf numFmtId="0" fontId="0" fillId="0" borderId="1" xfId="0" applyBorder="1"/>
    <xf numFmtId="0" fontId="8" fillId="0" borderId="0" xfId="0" applyFont="1" applyBorder="1" applyAlignment="1">
      <alignment horizontal="center"/>
    </xf>
    <xf numFmtId="0" fontId="0" fillId="0" borderId="0" xfId="0" quotePrefix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0" xfId="0" applyBorder="1" applyAlignment="1">
      <alignment horizontal="left"/>
    </xf>
    <xf numFmtId="0" fontId="0" fillId="0" borderId="6" xfId="0" applyBorder="1"/>
    <xf numFmtId="0" fontId="1" fillId="0" borderId="7" xfId="0" applyFont="1" applyBorder="1"/>
    <xf numFmtId="0" fontId="0" fillId="0" borderId="7" xfId="0" applyBorder="1"/>
    <xf numFmtId="0" fontId="0" fillId="0" borderId="8" xfId="0" applyBorder="1"/>
    <xf numFmtId="0" fontId="0" fillId="0" borderId="3" xfId="0" applyBorder="1"/>
    <xf numFmtId="0" fontId="12" fillId="0" borderId="6" xfId="0" applyFont="1" applyBorder="1"/>
    <xf numFmtId="0" fontId="1" fillId="0" borderId="0" xfId="0" applyFont="1" applyFill="1" applyBorder="1"/>
    <xf numFmtId="0" fontId="13" fillId="0" borderId="0" xfId="0" applyFont="1" applyFill="1" applyBorder="1"/>
    <xf numFmtId="0" fontId="11" fillId="0" borderId="0" xfId="0" applyFont="1" applyBorder="1" applyAlignment="1">
      <alignment horizontal="center"/>
    </xf>
    <xf numFmtId="0" fontId="0" fillId="0" borderId="9" xfId="0" applyBorder="1"/>
    <xf numFmtId="0" fontId="0" fillId="0" borderId="9" xfId="0" applyBorder="1" applyAlignment="1">
      <alignment horizontal="center"/>
    </xf>
    <xf numFmtId="164" fontId="0" fillId="0" borderId="0" xfId="0" applyNumberFormat="1" applyBorder="1"/>
    <xf numFmtId="0" fontId="11" fillId="0" borderId="0" xfId="0" applyFont="1" applyBorder="1"/>
    <xf numFmtId="0" fontId="1" fillId="0" borderId="6" xfId="0" applyFont="1" applyBorder="1"/>
    <xf numFmtId="164" fontId="0" fillId="0" borderId="9" xfId="0" applyNumberFormat="1" applyBorder="1"/>
    <xf numFmtId="0" fontId="8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85725</xdr:colOff>
      <xdr:row>58</xdr:row>
      <xdr:rowOff>133350</xdr:rowOff>
    </xdr:from>
    <xdr:ext cx="733425" cy="33970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uadroTexto 3"/>
            <xdr:cNvSpPr txBox="1"/>
          </xdr:nvSpPr>
          <xdr:spPr>
            <a:xfrm>
              <a:off x="5419725" y="5403850"/>
              <a:ext cx="733425" cy="33970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s-E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𝑛</m:t>
                        </m:r>
                        <m:sSup>
                          <m:sSupPr>
                            <m:ctrlPr>
                              <a:rPr lang="es-ES" sz="11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𝑠</m:t>
                            </m:r>
                          </m:e>
                          <m:sup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</m:num>
                      <m:den>
                        <m:sSup>
                          <m:sSupPr>
                            <m:ctrlPr>
                              <a:rPr lang="es-ES" sz="110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es-ES" sz="110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𝜎</m:t>
                            </m:r>
                          </m:e>
                          <m:sup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</m:den>
                    </m:f>
                    <m:r>
                      <a:rPr lang="es-ES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~</m:t>
                    </m:r>
                    <m:sSubSup>
                      <m:sSubSupPr>
                        <m:ctrlPr>
                          <a:rPr lang="es-ES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SupPr>
                      <m:e>
                        <m:r>
                          <m:rPr>
                            <m:sty m:val="p"/>
                          </m:rPr>
                          <a:rPr lang="el-GR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χ</m:t>
                        </m:r>
                      </m:e>
                      <m:sub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𝑛</m:t>
                        </m:r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−1</m:t>
                        </m:r>
                      </m:sub>
                      <m:sup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2</m:t>
                        </m:r>
                      </m:sup>
                    </m:sSubSup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4" name="CuadroTexto 3"/>
            <xdr:cNvSpPr txBox="1"/>
          </xdr:nvSpPr>
          <xdr:spPr>
            <a:xfrm>
              <a:off x="5419725" y="5403850"/>
              <a:ext cx="733425" cy="33970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s-ES" sz="1100" i="0">
                  <a:latin typeface="Cambria Math" panose="02040503050406030204" pitchFamily="18" charset="0"/>
                </a:rPr>
                <a:t>(</a:t>
              </a:r>
              <a:r>
                <a:rPr lang="es-ES" sz="1100" b="0" i="0">
                  <a:latin typeface="Cambria Math" panose="02040503050406030204" pitchFamily="18" charset="0"/>
                </a:rPr>
                <a:t>𝑛𝑠^2)/</a:t>
              </a:r>
              <a:r>
                <a:rPr lang="es-E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𝜎^</a:t>
              </a:r>
              <a:r>
                <a:rPr lang="es-ES" sz="1100" b="0" i="0">
                  <a:latin typeface="Cambria Math" panose="02040503050406030204" pitchFamily="18" charset="0"/>
                </a:rPr>
                <a:t>2 </a:t>
              </a:r>
              <a:r>
                <a:rPr lang="es-E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~</a:t>
              </a:r>
              <a:r>
                <a:rPr lang="el-GR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χ</a:t>
              </a:r>
              <a:r>
                <a:rPr lang="es-E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_(</a:t>
              </a:r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𝑛−1)^2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7</xdr:col>
      <xdr:colOff>1270001</xdr:colOff>
      <xdr:row>58</xdr:row>
      <xdr:rowOff>88900</xdr:rowOff>
    </xdr:from>
    <xdr:ext cx="1028700" cy="3863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uadroTexto 4"/>
            <xdr:cNvSpPr txBox="1"/>
          </xdr:nvSpPr>
          <xdr:spPr>
            <a:xfrm>
              <a:off x="6604001" y="5359400"/>
              <a:ext cx="1028700" cy="38632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s-ES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s-ES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𝜎</m:t>
                        </m:r>
                      </m:e>
                      <m:sup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  <m:r>
                      <a:rPr lang="es-ES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𝜖</m:t>
                    </m:r>
                    <m:d>
                      <m:dPr>
                        <m:begChr m:val="["/>
                        <m:endChr m:val="]"/>
                        <m:ctrlPr>
                          <a:rPr lang="es-ES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s-ES" sz="110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s-E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𝑛</m:t>
                            </m:r>
                            <m:sSup>
                              <m:sSupPr>
                                <m:ctrlPr>
                                  <a:rPr lang="es-ES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r>
                                  <a:rPr lang="es-ES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𝑠</m:t>
                                </m:r>
                              </m:e>
                              <m:sup>
                                <m:r>
                                  <a:rPr lang="es-ES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num>
                          <m:den>
                            <m:sSub>
                              <m:sSubPr>
                                <m:ctrlPr>
                                  <a:rPr lang="es-ES" sz="110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s-ES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𝑘</m:t>
                                </m:r>
                              </m:e>
                              <m:sub>
                                <m:r>
                                  <a:rPr lang="es-ES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2</m:t>
                                </m:r>
                              </m:sub>
                            </m:sSub>
                          </m:den>
                        </m:f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;</m:t>
                        </m:r>
                        <m:f>
                          <m:fPr>
                            <m:ctrlPr>
                              <a:rPr lang="es-E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r>
                              <a:rPr lang="es-E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𝑛</m:t>
                            </m:r>
                            <m:sSup>
                              <m:sSupPr>
                                <m:ctrlPr>
                                  <a:rPr lang="es-E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pPr>
                              <m:e>
                                <m:r>
                                  <a:rPr lang="es-E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𝑠</m:t>
                                </m:r>
                              </m:e>
                              <m:sup>
                                <m:r>
                                  <a:rPr lang="es-E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p>
                            </m:sSup>
                          </m:num>
                          <m:den>
                            <m:sSub>
                              <m:sSubPr>
                                <m:ctrlPr>
                                  <a:rPr lang="es-E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s-E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𝑘</m:t>
                                </m:r>
                              </m:e>
                              <m:sub>
                                <m:r>
                                  <a:rPr lang="es-E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1</m:t>
                                </m:r>
                              </m:sub>
                            </m:sSub>
                          </m:den>
                        </m:f>
                      </m:e>
                    </m:d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5" name="CuadroTexto 4"/>
            <xdr:cNvSpPr txBox="1"/>
          </xdr:nvSpPr>
          <xdr:spPr>
            <a:xfrm>
              <a:off x="6604001" y="5359400"/>
              <a:ext cx="1028700" cy="38632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s-E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𝜎^</a:t>
              </a:r>
              <a:r>
                <a:rPr lang="es-ES" sz="1100" b="0" i="0">
                  <a:latin typeface="Cambria Math" panose="02040503050406030204" pitchFamily="18" charset="0"/>
                </a:rPr>
                <a:t>2</a:t>
              </a:r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</a:t>
              </a:r>
              <a:r>
                <a:rPr lang="es-E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𝜖[(</a:t>
              </a:r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𝑛𝑠^2)/𝑘_2 ;</a:t>
              </a:r>
              <a:r>
                <a:rPr lang="es-E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(𝑛𝑠^2)/𝑘_1 ]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8</xdr:col>
      <xdr:colOff>15875</xdr:colOff>
      <xdr:row>19</xdr:row>
      <xdr:rowOff>174625</xdr:rowOff>
    </xdr:from>
    <xdr:ext cx="1901483" cy="36971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CuadroTexto 6"/>
            <xdr:cNvSpPr txBox="1"/>
          </xdr:nvSpPr>
          <xdr:spPr>
            <a:xfrm>
              <a:off x="6461125" y="4391025"/>
              <a:ext cx="1901483" cy="36971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s-E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es-ES" sz="110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acc>
                              <m:accPr>
                                <m:chr m:val="̅"/>
                                <m:ctrlPr>
                                  <a:rPr lang="es-ES" sz="1100" i="1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s-ES" sz="1100" b="0" i="1"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</m:e>
                            </m:acc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−</m:t>
                            </m:r>
                            <m:sSub>
                              <m:sSubPr>
                                <m:ctrlPr>
                                  <a:rPr lang="es-ES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s-ES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𝜇</m:t>
                                </m:r>
                              </m:e>
                              <m:sub>
                                <m:r>
                                  <a:rPr lang="es-ES" sz="1100" b="0" i="1">
                                    <a:latin typeface="Cambria Math" panose="02040503050406030204" pitchFamily="18" charset="0"/>
                                  </a:rPr>
                                  <m:t>0</m:t>
                                </m:r>
                              </m:sub>
                            </m:sSub>
                          </m:e>
                        </m:d>
                        <m:rad>
                          <m:radPr>
                            <m:degHide m:val="on"/>
                            <m:ctrlPr>
                              <a:rPr lang="es-ES" sz="110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𝑛</m:t>
                            </m:r>
                          </m:e>
                        </m:rad>
                      </m:num>
                      <m:den>
                        <m:sSub>
                          <m:sSubPr>
                            <m:ctrlPr>
                              <a:rPr lang="es-ES" sz="11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𝑠</m:t>
                            </m:r>
                          </m:e>
                          <m:sub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den>
                    </m:f>
                    <m:r>
                      <a:rPr lang="es-ES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~</m:t>
                    </m:r>
                    <m:sSub>
                      <m:sSubPr>
                        <m:ctrlPr>
                          <a:rPr lang="es-ES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𝑛</m:t>
                        </m:r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−1</m:t>
                        </m:r>
                      </m:sub>
                    </m:sSub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𝑖𝑓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sSub>
                      <m:sSubPr>
                        <m:ctrlP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𝐻</m:t>
                        </m:r>
                      </m:e>
                      <m:sub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0</m:t>
                        </m:r>
                      </m:sub>
                    </m:sSub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𝑖𝑠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𝑡𝑟𝑢𝑒</m:t>
                    </m:r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7" name="CuadroTexto 6"/>
            <xdr:cNvSpPr txBox="1"/>
          </xdr:nvSpPr>
          <xdr:spPr>
            <a:xfrm>
              <a:off x="6461125" y="4391025"/>
              <a:ext cx="1901483" cy="36971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ES" sz="1100" i="0">
                  <a:latin typeface="Cambria Math" panose="02040503050406030204" pitchFamily="18" charset="0"/>
                </a:rPr>
                <a:t>((</a:t>
              </a:r>
              <a:r>
                <a:rPr lang="es-ES" sz="1100" b="0" i="0">
                  <a:latin typeface="Cambria Math" panose="02040503050406030204" pitchFamily="18" charset="0"/>
                </a:rPr>
                <a:t>𝑥 ̅−</a:t>
              </a:r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𝜇_</a:t>
              </a:r>
              <a:r>
                <a:rPr lang="es-ES" sz="1100" b="0" i="0">
                  <a:latin typeface="Cambria Math" panose="02040503050406030204" pitchFamily="18" charset="0"/>
                </a:rPr>
                <a:t>0 ) √𝑛)/𝑠_1 </a:t>
              </a:r>
              <a:r>
                <a:rPr lang="es-E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~</a:t>
              </a:r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𝑡_(𝑛−1)  𝑖𝑓 𝐻_0  𝑖𝑠 𝑡𝑟𝑢𝑒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7</xdr:col>
      <xdr:colOff>41275</xdr:colOff>
      <xdr:row>5</xdr:row>
      <xdr:rowOff>3175</xdr:rowOff>
    </xdr:from>
    <xdr:ext cx="11124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CuadroTexto 7"/>
            <xdr:cNvSpPr txBox="1"/>
          </xdr:nvSpPr>
          <xdr:spPr>
            <a:xfrm>
              <a:off x="5375275" y="949325"/>
              <a:ext cx="11124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s-ES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8" name="CuadroTexto 7"/>
            <xdr:cNvSpPr txBox="1"/>
          </xdr:nvSpPr>
          <xdr:spPr>
            <a:xfrm>
              <a:off x="5375275" y="949325"/>
              <a:ext cx="11124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ES" sz="1100" b="0" i="0">
                  <a:latin typeface="Cambria Math" panose="02040503050406030204" pitchFamily="18" charset="0"/>
                </a:rPr>
                <a:t>𝑥 ̅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18</xdr:col>
      <xdr:colOff>41275</xdr:colOff>
      <xdr:row>4</xdr:row>
      <xdr:rowOff>3175</xdr:rowOff>
    </xdr:from>
    <xdr:ext cx="113236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CuadroTexto 12"/>
            <xdr:cNvSpPr txBox="1"/>
          </xdr:nvSpPr>
          <xdr:spPr>
            <a:xfrm>
              <a:off x="14106525" y="949325"/>
              <a:ext cx="11323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s-ES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𝑦</m:t>
                        </m:r>
                      </m:e>
                    </m:acc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13" name="CuadroTexto 12"/>
            <xdr:cNvSpPr txBox="1"/>
          </xdr:nvSpPr>
          <xdr:spPr>
            <a:xfrm>
              <a:off x="14106525" y="949325"/>
              <a:ext cx="11323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ES" sz="1100" b="0" i="0">
                  <a:latin typeface="Cambria Math" panose="02040503050406030204" pitchFamily="18" charset="0"/>
                </a:rPr>
                <a:t>𝑦 ̅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18</xdr:col>
      <xdr:colOff>606425</xdr:colOff>
      <xdr:row>19</xdr:row>
      <xdr:rowOff>79375</xdr:rowOff>
    </xdr:from>
    <xdr:ext cx="1606594" cy="52322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CuadroTexto 8"/>
            <xdr:cNvSpPr txBox="1"/>
          </xdr:nvSpPr>
          <xdr:spPr>
            <a:xfrm>
              <a:off x="14671675" y="3756025"/>
              <a:ext cx="1606594" cy="5232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s-E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acc>
                          <m:accPr>
                            <m:chr m:val="̅"/>
                            <m:ctrlPr>
                              <a:rPr lang="es-ES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</m:acc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−</m:t>
                        </m:r>
                        <m:acc>
                          <m:accPr>
                            <m:chr m:val="̅"/>
                            <m:ctrlPr>
                              <a:rPr lang="es-ES" sz="1100" b="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𝑦</m:t>
                            </m:r>
                          </m:e>
                        </m:acc>
                      </m:num>
                      <m:den>
                        <m:sSup>
                          <m:sSupPr>
                            <m:ctrlPr>
                              <a:rPr lang="es-ES" sz="11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𝑠</m:t>
                            </m:r>
                          </m:e>
                          <m:sup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∗</m:t>
                            </m:r>
                          </m:sup>
                        </m:sSup>
                        <m:rad>
                          <m:radPr>
                            <m:degHide m:val="on"/>
                            <m:ctrlPr>
                              <a:rPr lang="es-ES" sz="110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f>
                              <m:fPr>
                                <m:ctrlPr>
                                  <a:rPr lang="es-ES" sz="110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es-ES" sz="1100" b="0" i="1"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num>
                              <m:den>
                                <m:r>
                                  <a:rPr lang="es-ES" sz="1100" b="0" i="1">
                                    <a:latin typeface="Cambria Math" panose="02040503050406030204" pitchFamily="18" charset="0"/>
                                  </a:rPr>
                                  <m:t>𝑛</m:t>
                                </m:r>
                              </m:den>
                            </m:f>
                          </m:e>
                        </m:rad>
                      </m:den>
                    </m:f>
                    <m:r>
                      <a:rPr lang="es-ES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~</m:t>
                    </m:r>
                    <m:sSub>
                      <m:sSubPr>
                        <m:ctrlPr>
                          <a:rPr lang="es-ES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2</m:t>
                        </m:r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𝑛</m:t>
                        </m:r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−2</m:t>
                        </m:r>
                      </m:sub>
                    </m:sSub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𝑖𝑓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sSub>
                      <m:sSubPr>
                        <m:ctrlP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𝐻</m:t>
                        </m:r>
                      </m:e>
                      <m:sub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0</m:t>
                        </m:r>
                      </m:sub>
                    </m:sSub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𝑖𝑠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𝑡𝑟𝑢𝑒</m:t>
                    </m:r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9" name="CuadroTexto 8"/>
            <xdr:cNvSpPr txBox="1"/>
          </xdr:nvSpPr>
          <xdr:spPr>
            <a:xfrm>
              <a:off x="14671675" y="3756025"/>
              <a:ext cx="1606594" cy="5232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ES" sz="1100" i="0">
                  <a:latin typeface="Cambria Math" panose="02040503050406030204" pitchFamily="18" charset="0"/>
                </a:rPr>
                <a:t>(</a:t>
              </a:r>
              <a:r>
                <a:rPr lang="es-ES" sz="1100" b="0" i="0">
                  <a:latin typeface="Cambria Math" panose="02040503050406030204" pitchFamily="18" charset="0"/>
                </a:rPr>
                <a:t>𝑥 ̅−𝑦 ̅)/(𝑠^∗ √(2/𝑛))</a:t>
              </a:r>
              <a:r>
                <a:rPr lang="es-E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~</a:t>
              </a:r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𝑡_(2𝑛−2)  𝑖𝑓 𝐻_0  𝑖𝑠 𝑡𝑟𝑢𝑒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21</xdr:col>
      <xdr:colOff>250825</xdr:colOff>
      <xdr:row>19</xdr:row>
      <xdr:rowOff>15875</xdr:rowOff>
    </xdr:from>
    <xdr:ext cx="1571328" cy="500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/>
            <xdr:cNvSpPr txBox="1"/>
          </xdr:nvSpPr>
          <xdr:spPr>
            <a:xfrm>
              <a:off x="16602075" y="3692525"/>
              <a:ext cx="1571328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s-ES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p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∗</m:t>
                        </m:r>
                      </m:sup>
                    </m:sSup>
                    <m:r>
                      <a:rPr lang="es-ES" sz="1100" b="0" i="1">
                        <a:latin typeface="Cambria Math" panose="02040503050406030204" pitchFamily="18" charset="0"/>
                      </a:rPr>
                      <m:t>=</m:t>
                    </m:r>
                    <m:rad>
                      <m:radPr>
                        <m:degHide m:val="on"/>
                        <m:ctrlPr>
                          <a:rPr lang="es-ES" sz="1100" b="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s-ES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d>
                              <m:dPr>
                                <m:ctrlPr>
                                  <a:rPr lang="es-ES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es-ES" sz="1100" b="0" i="1">
                                    <a:latin typeface="Cambria Math" panose="02040503050406030204" pitchFamily="18" charset="0"/>
                                  </a:rPr>
                                  <m:t>𝑛</m:t>
                                </m:r>
                                <m:r>
                                  <a:rPr lang="es-ES" sz="1100" b="0" i="1">
                                    <a:latin typeface="Cambria Math" panose="02040503050406030204" pitchFamily="18" charset="0"/>
                                  </a:rPr>
                                  <m:t>−1</m:t>
                                </m:r>
                              </m:e>
                            </m:d>
                            <m:d>
                              <m:dPr>
                                <m:ctrlPr>
                                  <a:rPr lang="es-ES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sSubSup>
                                  <m:sSubSupPr>
                                    <m:ctrlPr>
                                      <a:rPr lang="es-ES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SupPr>
                                  <m:e>
                                    <m:r>
                                      <a:rPr lang="es-ES" sz="1100" b="0" i="1">
                                        <a:latin typeface="Cambria Math" panose="02040503050406030204" pitchFamily="18" charset="0"/>
                                      </a:rPr>
                                      <m:t>𝑠</m:t>
                                    </m:r>
                                  </m:e>
                                  <m:sub>
                                    <m:r>
                                      <a:rPr lang="es-ES" sz="1100" b="0" i="1">
                                        <a:latin typeface="Cambria Math" panose="02040503050406030204" pitchFamily="18" charset="0"/>
                                      </a:rPr>
                                      <m:t>1</m:t>
                                    </m:r>
                                    <m:r>
                                      <a:rPr lang="es-ES" sz="1100" b="0" i="1">
                                        <a:latin typeface="Cambria Math" panose="02040503050406030204" pitchFamily="18" charset="0"/>
                                      </a:rPr>
                                      <m:t>𝑥</m:t>
                                    </m:r>
                                  </m:sub>
                                  <m:sup>
                                    <m:r>
                                      <a:rPr lang="es-ES" sz="1100" b="0" i="1"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p>
                                </m:sSubSup>
                                <m:r>
                                  <a:rPr lang="es-ES" sz="1100" b="0" i="1">
                                    <a:latin typeface="Cambria Math" panose="02040503050406030204" pitchFamily="18" charset="0"/>
                                  </a:rPr>
                                  <m:t>+</m:t>
                                </m:r>
                                <m:sSubSup>
                                  <m:sSubSupPr>
                                    <m:ctrlPr>
                                      <a:rPr lang="es-ES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SupPr>
                                  <m:e>
                                    <m:r>
                                      <a:rPr lang="es-ES" sz="1100" b="0" i="1">
                                        <a:latin typeface="Cambria Math" panose="02040503050406030204" pitchFamily="18" charset="0"/>
                                      </a:rPr>
                                      <m:t>𝑠</m:t>
                                    </m:r>
                                  </m:e>
                                  <m:sub>
                                    <m:r>
                                      <a:rPr lang="es-ES" sz="1100" b="0" i="1">
                                        <a:latin typeface="Cambria Math" panose="02040503050406030204" pitchFamily="18" charset="0"/>
                                      </a:rPr>
                                      <m:t>1</m:t>
                                    </m:r>
                                    <m:r>
                                      <a:rPr lang="es-ES" sz="1100" b="0" i="1">
                                        <a:latin typeface="Cambria Math" panose="02040503050406030204" pitchFamily="18" charset="0"/>
                                      </a:rPr>
                                      <m:t>𝑦</m:t>
                                    </m:r>
                                  </m:sub>
                                  <m:sup>
                                    <m:r>
                                      <a:rPr lang="es-ES" sz="1100" b="0" i="1"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p>
                                </m:sSubSup>
                              </m:e>
                            </m:d>
                          </m:num>
                          <m:den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𝑛</m:t>
                            </m:r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−2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2" name="CuadroTexto 1"/>
            <xdr:cNvSpPr txBox="1"/>
          </xdr:nvSpPr>
          <xdr:spPr>
            <a:xfrm>
              <a:off x="16602075" y="3692525"/>
              <a:ext cx="1571328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ES" sz="1100" b="0" i="0">
                  <a:latin typeface="Cambria Math" panose="02040503050406030204" pitchFamily="18" charset="0"/>
                </a:rPr>
                <a:t>𝑠^∗=√((𝑛−1)(𝑠_1𝑥^2+𝑠_1𝑦^2 )/(2𝑛−2))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27</xdr:col>
      <xdr:colOff>3175</xdr:colOff>
      <xdr:row>7</xdr:row>
      <xdr:rowOff>66675</xdr:rowOff>
    </xdr:from>
    <xdr:ext cx="879475" cy="53277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CuadroTexto 9"/>
            <xdr:cNvSpPr txBox="1"/>
          </xdr:nvSpPr>
          <xdr:spPr>
            <a:xfrm>
              <a:off x="26838275" y="1381125"/>
              <a:ext cx="879475" cy="5327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s-E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acc>
                          <m:accPr>
                            <m:chr m:val="̂"/>
                            <m:ctrlPr>
                              <a:rPr lang="es-ES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𝑝</m:t>
                            </m:r>
                          </m:e>
                        </m:acc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num>
                      <m:den>
                        <m:rad>
                          <m:radPr>
                            <m:degHide m:val="on"/>
                            <m:ctrlPr>
                              <a:rPr lang="es-ES" sz="110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f>
                              <m:fPr>
                                <m:ctrlPr>
                                  <a:rPr lang="es-ES" sz="110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es-ES" sz="1100" b="0" i="1">
                                    <a:latin typeface="Cambria Math" panose="02040503050406030204" pitchFamily="18" charset="0"/>
                                  </a:rPr>
                                  <m:t>𝑝𝑞</m:t>
                                </m:r>
                              </m:num>
                              <m:den>
                                <m:r>
                                  <a:rPr lang="es-ES" sz="1100" b="0" i="1">
                                    <a:latin typeface="Cambria Math" panose="02040503050406030204" pitchFamily="18" charset="0"/>
                                  </a:rPr>
                                  <m:t>𝑛</m:t>
                                </m:r>
                              </m:den>
                            </m:f>
                          </m:e>
                        </m:rad>
                      </m:den>
                    </m:f>
                    <m:r>
                      <a:rPr lang="es-ES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~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𝑍</m:t>
                    </m:r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10" name="CuadroTexto 9"/>
            <xdr:cNvSpPr txBox="1"/>
          </xdr:nvSpPr>
          <xdr:spPr>
            <a:xfrm>
              <a:off x="26838275" y="1381125"/>
              <a:ext cx="879475" cy="5327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s-ES" sz="1100" i="0">
                  <a:latin typeface="Cambria Math" panose="02040503050406030204" pitchFamily="18" charset="0"/>
                </a:rPr>
                <a:t>(</a:t>
              </a:r>
              <a:r>
                <a:rPr lang="es-ES" sz="1100" b="0" i="0">
                  <a:latin typeface="Cambria Math" panose="02040503050406030204" pitchFamily="18" charset="0"/>
                </a:rPr>
                <a:t>𝑝 ̂−𝑝)/√(𝑝𝑞/𝑛)</a:t>
              </a:r>
              <a:r>
                <a:rPr lang="es-E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~</a:t>
              </a:r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𝑍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27</xdr:col>
      <xdr:colOff>34925</xdr:colOff>
      <xdr:row>11</xdr:row>
      <xdr:rowOff>15875</xdr:rowOff>
    </xdr:from>
    <xdr:ext cx="11227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CuadroTexto 10"/>
            <xdr:cNvSpPr txBox="1"/>
          </xdr:nvSpPr>
          <xdr:spPr>
            <a:xfrm>
              <a:off x="26870025" y="2149475"/>
              <a:ext cx="11227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es-ES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11" name="CuadroTexto 10"/>
            <xdr:cNvSpPr txBox="1"/>
          </xdr:nvSpPr>
          <xdr:spPr>
            <a:xfrm>
              <a:off x="26870025" y="2149475"/>
              <a:ext cx="11227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ES" sz="1100" b="0" i="0">
                  <a:latin typeface="Cambria Math" panose="02040503050406030204" pitchFamily="18" charset="0"/>
                </a:rPr>
                <a:t>𝑝 ̂</a:t>
              </a:r>
              <a:endParaRPr lang="es-ES" sz="1100"/>
            </a:p>
          </xdr:txBody>
        </xdr:sp>
      </mc:Fallback>
    </mc:AlternateContent>
    <xdr:clientData/>
  </xdr:oneCellAnchor>
  <xdr:twoCellAnchor>
    <xdr:from>
      <xdr:col>36</xdr:col>
      <xdr:colOff>0</xdr:colOff>
      <xdr:row>25</xdr:row>
      <xdr:rowOff>0</xdr:rowOff>
    </xdr:from>
    <xdr:to>
      <xdr:col>39</xdr:col>
      <xdr:colOff>622300</xdr:colOff>
      <xdr:row>28</xdr:row>
      <xdr:rowOff>139700</xdr:rowOff>
    </xdr:to>
    <xdr:pic>
      <xdr:nvPicPr>
        <xdr:cNvPr id="15" name="Imagen 1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1900" y="4870450"/>
          <a:ext cx="4375150" cy="717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19</xdr:col>
      <xdr:colOff>98425</xdr:colOff>
      <xdr:row>34</xdr:row>
      <xdr:rowOff>3175</xdr:rowOff>
    </xdr:from>
    <xdr:ext cx="1060483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/>
            <xdr:cNvSpPr txBox="1"/>
          </xdr:nvSpPr>
          <xdr:spPr>
            <a:xfrm>
              <a:off x="14925675" y="6581775"/>
              <a:ext cx="106048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ES" sz="1100" b="0" i="1">
                        <a:latin typeface="Cambria Math" panose="02040503050406030204" pitchFamily="18" charset="0"/>
                      </a:rPr>
                      <m:t>2</m:t>
                    </m:r>
                    <m:r>
                      <a:rPr lang="es-ES" sz="1100" b="0" i="1">
                        <a:latin typeface="Cambria Math" panose="02040503050406030204" pitchFamily="18" charset="0"/>
                      </a:rPr>
                      <m:t>𝑃</m:t>
                    </m:r>
                    <m:r>
                      <a:rPr lang="es-ES" sz="1100" b="0" i="1">
                        <a:latin typeface="Cambria Math" panose="02040503050406030204" pitchFamily="18" charset="0"/>
                      </a:rPr>
                      <m:t>(</m:t>
                    </m:r>
                    <m:sSub>
                      <m:sSubPr>
                        <m:ctrlPr>
                          <a:rPr lang="es-E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2</m:t>
                        </m:r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𝑛</m:t>
                        </m:r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−2</m:t>
                        </m:r>
                      </m:sub>
                    </m:sSub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≥</m:t>
                    </m:r>
                    <m:d>
                      <m:dPr>
                        <m:begChr m:val="|"/>
                        <m:endChr m:val="|"/>
                        <m:ctrlP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es-E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s-E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𝑑</m:t>
                            </m:r>
                          </m:e>
                          <m:sub>
                            <m:r>
                              <a:rPr lang="es-E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0</m:t>
                            </m:r>
                          </m:sub>
                        </m:sSub>
                      </m:e>
                    </m:d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3" name="CuadroTexto 2"/>
            <xdr:cNvSpPr txBox="1"/>
          </xdr:nvSpPr>
          <xdr:spPr>
            <a:xfrm>
              <a:off x="14925675" y="6581775"/>
              <a:ext cx="106048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ES" sz="1100" b="0" i="0">
                  <a:latin typeface="Cambria Math" panose="02040503050406030204" pitchFamily="18" charset="0"/>
                </a:rPr>
                <a:t>2𝑃(𝑡_(2𝑛−2)</a:t>
              </a:r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≥|𝑑_0 |)</a:t>
              </a:r>
              <a:endParaRPr lang="es-ES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P74"/>
  <sheetViews>
    <sheetView tabSelected="1" workbookViewId="0">
      <selection activeCell="B1" sqref="B1"/>
    </sheetView>
  </sheetViews>
  <sheetFormatPr baseColWidth="10" defaultRowHeight="14.5" x14ac:dyDescent="0.35"/>
  <cols>
    <col min="8" max="8" width="15.90625" customWidth="1"/>
    <col min="28" max="28" width="12.6328125" customWidth="1"/>
    <col min="37" max="37" width="31.90625" customWidth="1"/>
  </cols>
  <sheetData>
    <row r="2" spans="2:42" x14ac:dyDescent="0.35">
      <c r="B2" s="13"/>
      <c r="C2" s="14" t="s">
        <v>22</v>
      </c>
      <c r="D2" s="15"/>
      <c r="E2" s="15"/>
      <c r="F2" s="15"/>
      <c r="G2" s="15"/>
      <c r="H2" s="15"/>
      <c r="I2" s="15"/>
      <c r="J2" s="15"/>
      <c r="K2" s="16"/>
      <c r="M2" s="13"/>
      <c r="N2" s="14" t="s">
        <v>0</v>
      </c>
      <c r="O2" s="15"/>
      <c r="P2" s="15"/>
      <c r="Q2" s="15"/>
      <c r="R2" s="15"/>
      <c r="S2" s="15"/>
      <c r="T2" s="15"/>
      <c r="U2" s="15"/>
      <c r="V2" s="15"/>
      <c r="W2" s="15"/>
      <c r="X2" s="15"/>
      <c r="Y2" s="16"/>
      <c r="AA2" s="18" t="s">
        <v>95</v>
      </c>
      <c r="AB2" s="15"/>
      <c r="AC2" s="15"/>
      <c r="AD2" s="15"/>
      <c r="AE2" s="15"/>
      <c r="AF2" s="15"/>
      <c r="AG2" s="15"/>
      <c r="AH2" s="16"/>
      <c r="AJ2" s="26" t="s">
        <v>64</v>
      </c>
      <c r="AK2" s="15"/>
      <c r="AL2" s="15"/>
      <c r="AM2" s="15"/>
      <c r="AN2" s="15"/>
      <c r="AO2" s="15"/>
      <c r="AP2" s="16"/>
    </row>
    <row r="3" spans="2:42" x14ac:dyDescent="0.35">
      <c r="B3" s="7"/>
      <c r="C3" s="2"/>
      <c r="D3" s="2"/>
      <c r="E3" s="2"/>
      <c r="F3" s="2"/>
      <c r="G3" s="2"/>
      <c r="H3" s="2"/>
      <c r="I3" s="2"/>
      <c r="J3" s="2"/>
      <c r="K3" s="6"/>
      <c r="M3" s="7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6"/>
      <c r="AA3" s="7"/>
      <c r="AB3" s="2"/>
      <c r="AC3" s="2"/>
      <c r="AD3" s="2"/>
      <c r="AE3" s="2"/>
      <c r="AF3" s="2"/>
      <c r="AG3" s="2"/>
      <c r="AH3" s="6"/>
      <c r="AJ3" s="7"/>
      <c r="AK3" s="2"/>
      <c r="AL3" s="2"/>
      <c r="AM3" s="2"/>
      <c r="AN3" s="2"/>
      <c r="AO3" s="2"/>
      <c r="AP3" s="6"/>
    </row>
    <row r="4" spans="2:42" ht="16.5" x14ac:dyDescent="0.35">
      <c r="B4" s="7"/>
      <c r="C4" s="1" t="s">
        <v>1</v>
      </c>
      <c r="D4" s="1" t="s">
        <v>2</v>
      </c>
      <c r="E4" s="1" t="s">
        <v>3</v>
      </c>
      <c r="F4" s="2"/>
      <c r="G4" s="2"/>
      <c r="H4" s="2"/>
      <c r="I4" s="2"/>
      <c r="J4" s="2"/>
      <c r="K4" s="6"/>
      <c r="M4" s="7"/>
      <c r="N4" s="1" t="s">
        <v>1</v>
      </c>
      <c r="O4" s="1" t="s">
        <v>46</v>
      </c>
      <c r="P4" s="1" t="s">
        <v>47</v>
      </c>
      <c r="Q4" s="2"/>
      <c r="R4" s="2"/>
      <c r="S4" s="2" t="s">
        <v>4</v>
      </c>
      <c r="T4" s="2">
        <v>20</v>
      </c>
      <c r="U4" s="2"/>
      <c r="V4" s="2"/>
      <c r="W4" s="2"/>
      <c r="X4" s="2"/>
      <c r="Y4" s="6"/>
      <c r="AA4" s="7"/>
      <c r="AB4" s="2" t="s">
        <v>65</v>
      </c>
      <c r="AC4" s="2" t="s">
        <v>79</v>
      </c>
      <c r="AD4" s="2"/>
      <c r="AE4" s="2"/>
      <c r="AF4" s="2"/>
      <c r="AG4" s="2"/>
      <c r="AH4" s="6"/>
      <c r="AJ4" s="7"/>
      <c r="AK4" s="2" t="s">
        <v>96</v>
      </c>
      <c r="AL4" s="2"/>
      <c r="AM4" s="2"/>
      <c r="AN4" s="2"/>
      <c r="AO4" s="2"/>
      <c r="AP4" s="6"/>
    </row>
    <row r="5" spans="2:42" x14ac:dyDescent="0.35">
      <c r="B5" s="7"/>
      <c r="C5" s="1">
        <v>1</v>
      </c>
      <c r="D5" s="2">
        <v>3.3318601809733082</v>
      </c>
      <c r="E5" s="2">
        <f>+D5^2</f>
        <v>11.101292265555486</v>
      </c>
      <c r="F5" s="2"/>
      <c r="G5" s="2"/>
      <c r="H5" s="2" t="s">
        <v>4</v>
      </c>
      <c r="I5" s="2">
        <v>20</v>
      </c>
      <c r="J5" s="2"/>
      <c r="K5" s="6"/>
      <c r="M5" s="7"/>
      <c r="N5" s="1">
        <v>1</v>
      </c>
      <c r="O5" s="2">
        <v>4.0154701082356041</v>
      </c>
      <c r="P5" s="2">
        <f>+O5^2</f>
        <v>16.124000190133653</v>
      </c>
      <c r="Q5" s="2"/>
      <c r="R5" s="2"/>
      <c r="S5" s="2"/>
      <c r="T5" s="2">
        <f>+O25/T4</f>
        <v>4.2872894255124265</v>
      </c>
      <c r="U5" s="2"/>
      <c r="V5" s="2"/>
      <c r="W5" s="2"/>
      <c r="X5" s="2"/>
      <c r="Y5" s="6"/>
      <c r="AA5" s="7"/>
      <c r="AB5" s="2" t="s">
        <v>66</v>
      </c>
      <c r="AC5" s="2"/>
      <c r="AD5" s="2"/>
      <c r="AE5" s="2"/>
      <c r="AF5" s="2"/>
      <c r="AG5" s="2"/>
      <c r="AH5" s="6"/>
      <c r="AJ5" s="7"/>
      <c r="AK5" s="22"/>
      <c r="AL5" s="23" t="s">
        <v>92</v>
      </c>
      <c r="AM5" s="23" t="s">
        <v>93</v>
      </c>
      <c r="AN5" s="23" t="s">
        <v>94</v>
      </c>
      <c r="AO5" s="23" t="s">
        <v>80</v>
      </c>
      <c r="AP5" s="6"/>
    </row>
    <row r="6" spans="2:42" x14ac:dyDescent="0.35">
      <c r="B6" s="7"/>
      <c r="C6" s="1">
        <f>1+C5</f>
        <v>2</v>
      </c>
      <c r="D6" s="2">
        <v>3.9120279881026363</v>
      </c>
      <c r="E6" s="2">
        <f t="shared" ref="E6:E24" si="0">+D6^2</f>
        <v>15.30396297969836</v>
      </c>
      <c r="F6" s="2"/>
      <c r="G6" s="2"/>
      <c r="H6" s="2"/>
      <c r="I6" s="2">
        <f>+D25/I5</f>
        <v>4.1553815422994376</v>
      </c>
      <c r="J6" s="2"/>
      <c r="K6" s="6"/>
      <c r="M6" s="7"/>
      <c r="N6" s="1">
        <f>1+N5</f>
        <v>2</v>
      </c>
      <c r="O6" s="2">
        <v>5.0878132469661068</v>
      </c>
      <c r="P6" s="2">
        <f t="shared" ref="P6:P24" si="1">+O6^2</f>
        <v>25.885843636003798</v>
      </c>
      <c r="Q6" s="2"/>
      <c r="R6" s="2"/>
      <c r="S6" s="2" t="s">
        <v>48</v>
      </c>
      <c r="T6" s="2">
        <f>+P25/T4</f>
        <v>19.027030510298108</v>
      </c>
      <c r="U6" s="2"/>
      <c r="V6" s="2"/>
      <c r="W6" s="2"/>
      <c r="X6" s="2"/>
      <c r="Y6" s="6"/>
      <c r="AA6" s="7"/>
      <c r="AB6" s="2" t="s">
        <v>67</v>
      </c>
      <c r="AC6" s="2"/>
      <c r="AD6" s="2"/>
      <c r="AE6" s="2"/>
      <c r="AF6" s="2"/>
      <c r="AG6" s="2"/>
      <c r="AH6" s="6"/>
      <c r="AJ6" s="7"/>
      <c r="AK6" s="22" t="s">
        <v>98</v>
      </c>
      <c r="AL6" s="23">
        <v>4</v>
      </c>
      <c r="AM6" s="23">
        <v>4</v>
      </c>
      <c r="AN6" s="23">
        <v>8</v>
      </c>
      <c r="AO6" s="23">
        <f>SUM(AL6:AN6)</f>
        <v>16</v>
      </c>
      <c r="AP6" s="6"/>
    </row>
    <row r="7" spans="2:42" ht="17.5" x14ac:dyDescent="0.45">
      <c r="B7" s="7"/>
      <c r="C7" s="1">
        <f t="shared" ref="C7:C24" si="2">1+C6</f>
        <v>3</v>
      </c>
      <c r="D7" s="2">
        <v>4.2957540345960297</v>
      </c>
      <c r="E7" s="2">
        <f t="shared" si="0"/>
        <v>18.453502725748066</v>
      </c>
      <c r="F7" s="2"/>
      <c r="G7" s="2"/>
      <c r="H7" s="2" t="s">
        <v>44</v>
      </c>
      <c r="I7" s="2">
        <f>+E25/I5</f>
        <v>18.120944589259153</v>
      </c>
      <c r="J7" s="2"/>
      <c r="K7" s="6"/>
      <c r="M7" s="7"/>
      <c r="N7" s="1">
        <f t="shared" ref="N7:N24" si="3">1+N6</f>
        <v>3</v>
      </c>
      <c r="O7" s="2">
        <v>4.5580564574192977</v>
      </c>
      <c r="P7" s="2">
        <f t="shared" si="1"/>
        <v>20.775878669021758</v>
      </c>
      <c r="Q7" s="2"/>
      <c r="R7" s="2"/>
      <c r="S7" s="2" t="s">
        <v>49</v>
      </c>
      <c r="T7" s="2">
        <f>+T6-T5^2</f>
        <v>0.64617989218743688</v>
      </c>
      <c r="U7" s="2"/>
      <c r="V7" s="2"/>
      <c r="W7" s="2"/>
      <c r="X7" s="2"/>
      <c r="Y7" s="6"/>
      <c r="AA7" s="7"/>
      <c r="AB7" s="2" t="s">
        <v>4</v>
      </c>
      <c r="AC7" s="2">
        <v>100</v>
      </c>
      <c r="AD7" s="2"/>
      <c r="AE7" s="2"/>
      <c r="AF7" s="2"/>
      <c r="AG7" s="2"/>
      <c r="AH7" s="6"/>
      <c r="AJ7" s="7"/>
      <c r="AK7" s="22" t="s">
        <v>99</v>
      </c>
      <c r="AL7" s="23">
        <v>29</v>
      </c>
      <c r="AM7" s="23">
        <v>31</v>
      </c>
      <c r="AN7" s="23">
        <v>24</v>
      </c>
      <c r="AO7" s="23">
        <f>SUM(AL7:AN7)</f>
        <v>84</v>
      </c>
      <c r="AP7" s="6"/>
    </row>
    <row r="8" spans="2:42" ht="17.5" x14ac:dyDescent="0.45">
      <c r="B8" s="7"/>
      <c r="C8" s="1">
        <f t="shared" si="2"/>
        <v>4</v>
      </c>
      <c r="D8" s="2">
        <v>5.2539908311737236</v>
      </c>
      <c r="E8" s="2">
        <f t="shared" si="0"/>
        <v>27.604419654057555</v>
      </c>
      <c r="F8" s="2"/>
      <c r="G8" s="2"/>
      <c r="H8" s="2" t="s">
        <v>43</v>
      </c>
      <c r="I8" s="2">
        <f>+I7-I6^2</f>
        <v>0.8537488271763003</v>
      </c>
      <c r="J8" s="2"/>
      <c r="K8" s="6"/>
      <c r="M8" s="7"/>
      <c r="N8" s="1">
        <f t="shared" si="3"/>
        <v>4</v>
      </c>
      <c r="O8" s="2">
        <v>3.3674244377762079</v>
      </c>
      <c r="P8" s="2">
        <f t="shared" si="1"/>
        <v>11.339547344132409</v>
      </c>
      <c r="Q8" s="2"/>
      <c r="R8" s="2"/>
      <c r="S8" s="2" t="s">
        <v>50</v>
      </c>
      <c r="T8" s="2">
        <f>+T4/19*T7</f>
        <v>0.68018936019730192</v>
      </c>
      <c r="U8" s="2"/>
      <c r="V8" s="2"/>
      <c r="W8" s="2"/>
      <c r="X8" s="2"/>
      <c r="Y8" s="6"/>
      <c r="AA8" s="7"/>
      <c r="AD8" s="2"/>
      <c r="AE8" s="2"/>
      <c r="AF8" s="2"/>
      <c r="AG8" s="2"/>
      <c r="AH8" s="6"/>
      <c r="AJ8" s="7"/>
      <c r="AK8" s="22" t="s">
        <v>81</v>
      </c>
      <c r="AL8" s="23">
        <f>SUM(AL6:AL7)</f>
        <v>33</v>
      </c>
      <c r="AM8" s="23">
        <f t="shared" ref="AM8:AN8" si="4">SUM(AM6:AM7)</f>
        <v>35</v>
      </c>
      <c r="AN8" s="23">
        <f t="shared" si="4"/>
        <v>32</v>
      </c>
      <c r="AO8" s="23">
        <f>+AO7+AO6</f>
        <v>100</v>
      </c>
      <c r="AP8" s="6"/>
    </row>
    <row r="9" spans="2:42" ht="17.5" x14ac:dyDescent="0.45">
      <c r="B9" s="7"/>
      <c r="C9" s="1">
        <f t="shared" si="2"/>
        <v>5</v>
      </c>
      <c r="D9" s="2">
        <v>2.3679299475625157</v>
      </c>
      <c r="E9" s="2">
        <f t="shared" si="0"/>
        <v>5.6070922365634184</v>
      </c>
      <c r="F9" s="2"/>
      <c r="G9" s="2"/>
      <c r="H9" s="2" t="s">
        <v>41</v>
      </c>
      <c r="I9" s="2">
        <f>+I5/19*I8</f>
        <v>0.89868297597505287</v>
      </c>
      <c r="J9" s="2"/>
      <c r="K9" s="6"/>
      <c r="M9" s="7"/>
      <c r="N9" s="1">
        <f t="shared" si="3"/>
        <v>5</v>
      </c>
      <c r="O9" s="2">
        <v>4.5792965693108272</v>
      </c>
      <c r="P9" s="2">
        <f t="shared" si="1"/>
        <v>20.969957069701913</v>
      </c>
      <c r="Q9" s="2"/>
      <c r="R9" s="2"/>
      <c r="S9" s="2" t="s">
        <v>51</v>
      </c>
      <c r="T9" s="2">
        <f>+SQRT(T7)</f>
        <v>0.80385315337282648</v>
      </c>
      <c r="U9" s="2"/>
      <c r="V9" s="2"/>
      <c r="W9" s="2"/>
      <c r="X9" s="2"/>
      <c r="Y9" s="6"/>
      <c r="AA9" s="7"/>
      <c r="AD9" s="2"/>
      <c r="AE9" s="2"/>
      <c r="AF9" s="2"/>
      <c r="AH9" s="6"/>
      <c r="AJ9" s="7"/>
      <c r="AK9" s="2"/>
      <c r="AL9" s="2"/>
      <c r="AM9" s="2"/>
      <c r="AN9" s="2"/>
      <c r="AO9" s="2"/>
      <c r="AP9" s="6"/>
    </row>
    <row r="10" spans="2:42" ht="16.5" x14ac:dyDescent="0.45">
      <c r="B10" s="7"/>
      <c r="C10" s="1">
        <f t="shared" si="2"/>
        <v>6</v>
      </c>
      <c r="D10" s="2">
        <v>4.0799104782345239</v>
      </c>
      <c r="E10" s="2">
        <f t="shared" si="0"/>
        <v>16.64566951040786</v>
      </c>
      <c r="F10" s="2"/>
      <c r="G10" s="2"/>
      <c r="H10" s="2" t="s">
        <v>42</v>
      </c>
      <c r="I10" s="2">
        <f>+SQRT(I8)</f>
        <v>0.92398529597407575</v>
      </c>
      <c r="J10" s="2"/>
      <c r="K10" s="6"/>
      <c r="M10" s="7"/>
      <c r="N10" s="1">
        <f t="shared" si="3"/>
        <v>6</v>
      </c>
      <c r="O10" s="2">
        <v>4.287153228680836</v>
      </c>
      <c r="P10" s="2">
        <f t="shared" si="1"/>
        <v>18.379682806188516</v>
      </c>
      <c r="Q10" s="2"/>
      <c r="R10" s="2"/>
      <c r="S10" s="2" t="s">
        <v>52</v>
      </c>
      <c r="T10" s="2">
        <f>+SQRT(T8)</f>
        <v>0.82473593361590714</v>
      </c>
      <c r="U10" s="2"/>
      <c r="V10" s="2"/>
      <c r="W10" s="2"/>
      <c r="X10" s="2"/>
      <c r="Y10" s="6"/>
      <c r="AA10" s="7"/>
      <c r="AD10" s="2"/>
      <c r="AE10" s="2"/>
      <c r="AF10" s="2"/>
      <c r="AG10" s="2"/>
      <c r="AH10" s="6"/>
      <c r="AJ10" s="7"/>
      <c r="AK10" s="2" t="s">
        <v>82</v>
      </c>
      <c r="AL10" s="2"/>
      <c r="AM10" s="2"/>
      <c r="AN10" s="2"/>
      <c r="AO10" s="2"/>
      <c r="AP10" s="6"/>
    </row>
    <row r="11" spans="2:42" ht="16.5" x14ac:dyDescent="0.45">
      <c r="B11" s="7"/>
      <c r="C11" s="1">
        <f t="shared" si="2"/>
        <v>7</v>
      </c>
      <c r="D11" s="2">
        <v>5.7555521480971947</v>
      </c>
      <c r="E11" s="2">
        <f t="shared" si="0"/>
        <v>33.126380529466232</v>
      </c>
      <c r="F11" s="2"/>
      <c r="G11" s="2"/>
      <c r="H11" s="2" t="s">
        <v>45</v>
      </c>
      <c r="I11" s="2">
        <f>+SQRT(I9)</f>
        <v>0.94798891131439555</v>
      </c>
      <c r="J11" s="2"/>
      <c r="K11" s="6"/>
      <c r="M11" s="7"/>
      <c r="N11" s="1">
        <f t="shared" si="3"/>
        <v>7</v>
      </c>
      <c r="O11" s="2">
        <v>5.1143909558886662</v>
      </c>
      <c r="P11" s="2">
        <f t="shared" si="1"/>
        <v>26.156994849675783</v>
      </c>
      <c r="Q11" s="2"/>
      <c r="R11" s="2"/>
      <c r="S11" s="4" t="s">
        <v>58</v>
      </c>
      <c r="T11" s="2">
        <f>2*T4-2</f>
        <v>38</v>
      </c>
      <c r="U11" s="2"/>
      <c r="V11" s="2"/>
      <c r="W11" s="2"/>
      <c r="X11" s="2"/>
      <c r="Y11" s="6"/>
      <c r="AA11" s="7"/>
      <c r="AB11" t="s">
        <v>68</v>
      </c>
      <c r="AC11">
        <v>16</v>
      </c>
      <c r="AD11" s="2"/>
      <c r="AE11" s="2"/>
      <c r="AF11" s="2"/>
      <c r="AG11" s="2"/>
      <c r="AH11" s="6"/>
      <c r="AJ11" s="7"/>
      <c r="AK11" s="2"/>
      <c r="AL11" s="23" t="s">
        <v>92</v>
      </c>
      <c r="AM11" s="23" t="s">
        <v>93</v>
      </c>
      <c r="AN11" s="23" t="s">
        <v>94</v>
      </c>
      <c r="AO11" s="1" t="s">
        <v>80</v>
      </c>
      <c r="AP11" s="6"/>
    </row>
    <row r="12" spans="2:42" x14ac:dyDescent="0.35">
      <c r="B12" s="7"/>
      <c r="C12" s="1">
        <f t="shared" si="2"/>
        <v>8</v>
      </c>
      <c r="D12" s="2">
        <v>3.7720260580535978</v>
      </c>
      <c r="E12" s="2">
        <f t="shared" si="0"/>
        <v>14.228180582635364</v>
      </c>
      <c r="F12" s="2"/>
      <c r="G12" s="2"/>
      <c r="H12" s="2"/>
      <c r="I12" s="2"/>
      <c r="J12" s="2"/>
      <c r="K12" s="6"/>
      <c r="M12" s="7"/>
      <c r="N12" s="1">
        <f t="shared" si="3"/>
        <v>8</v>
      </c>
      <c r="O12" s="2">
        <v>4.8794320946326479</v>
      </c>
      <c r="P12" s="2">
        <f t="shared" si="1"/>
        <v>23.808857566131149</v>
      </c>
      <c r="Q12" s="2"/>
      <c r="R12" s="2"/>
      <c r="S12" s="4" t="s">
        <v>59</v>
      </c>
      <c r="T12" s="2">
        <f>+SQRT((+I9+T8)*(T4-1)/T11)</f>
        <v>0.88850220488537757</v>
      </c>
      <c r="U12" s="2"/>
      <c r="V12" s="2"/>
      <c r="W12" s="2"/>
      <c r="X12" s="2"/>
      <c r="Y12" s="6"/>
      <c r="AA12" s="7"/>
      <c r="AC12" s="2">
        <f>+AC11/AC7</f>
        <v>0.16</v>
      </c>
      <c r="AD12" s="2"/>
      <c r="AE12" s="2"/>
      <c r="AF12" s="2"/>
      <c r="AG12" s="2"/>
      <c r="AH12" s="6"/>
      <c r="AJ12" s="7"/>
      <c r="AK12" s="22" t="s">
        <v>98</v>
      </c>
      <c r="AL12" s="27">
        <f>+AL8*AO6/AO8</f>
        <v>5.28</v>
      </c>
      <c r="AM12" s="27">
        <f>+AM8*AO6/AO8</f>
        <v>5.6</v>
      </c>
      <c r="AN12" s="27">
        <f>+AN8*AO6/AO8</f>
        <v>5.12</v>
      </c>
      <c r="AO12" s="24">
        <f>SUM(AL12:AN12)</f>
        <v>16</v>
      </c>
      <c r="AP12" s="6"/>
    </row>
    <row r="13" spans="2:42" x14ac:dyDescent="0.35">
      <c r="B13" s="7"/>
      <c r="C13" s="1">
        <f t="shared" si="2"/>
        <v>9</v>
      </c>
      <c r="D13" s="2">
        <v>3.5338839653413743</v>
      </c>
      <c r="E13" s="2">
        <f t="shared" si="0"/>
        <v>12.488335880496875</v>
      </c>
      <c r="F13" s="2"/>
      <c r="G13" s="2"/>
      <c r="H13" s="8" t="s">
        <v>6</v>
      </c>
      <c r="I13" s="1">
        <v>0.01</v>
      </c>
      <c r="J13" s="2"/>
      <c r="K13" s="6"/>
      <c r="M13" s="7"/>
      <c r="N13" s="1">
        <f t="shared" si="3"/>
        <v>9</v>
      </c>
      <c r="O13" s="2">
        <v>4.5538420863449574</v>
      </c>
      <c r="P13" s="2">
        <f t="shared" si="1"/>
        <v>20.737477747366594</v>
      </c>
      <c r="Q13" s="2"/>
      <c r="R13" s="2"/>
      <c r="S13" s="2"/>
      <c r="T13" s="2"/>
      <c r="U13" s="2"/>
      <c r="V13" s="2"/>
      <c r="W13" s="2"/>
      <c r="X13" s="2"/>
      <c r="Y13" s="6"/>
      <c r="AA13" s="7"/>
      <c r="AB13" s="2" t="s">
        <v>5</v>
      </c>
      <c r="AC13" s="2">
        <v>0.99</v>
      </c>
      <c r="AD13" s="2"/>
      <c r="AE13" s="2"/>
      <c r="AF13" s="2"/>
      <c r="AG13" s="2"/>
      <c r="AH13" s="6"/>
      <c r="AJ13" s="7"/>
      <c r="AK13" s="22" t="s">
        <v>99</v>
      </c>
      <c r="AL13" s="27">
        <f>+AL8*AO7/AO8</f>
        <v>27.72</v>
      </c>
      <c r="AM13" s="27">
        <f>+AM8*AO7/AO8</f>
        <v>29.4</v>
      </c>
      <c r="AN13" s="27">
        <f>+AN8*AO7/AO8</f>
        <v>26.88</v>
      </c>
      <c r="AO13" s="24">
        <f>SUM(AL13:AN13)</f>
        <v>84</v>
      </c>
      <c r="AP13" s="6"/>
    </row>
    <row r="14" spans="2:42" x14ac:dyDescent="0.35">
      <c r="B14" s="7"/>
      <c r="C14" s="1">
        <f t="shared" si="2"/>
        <v>10</v>
      </c>
      <c r="D14" s="2">
        <v>5.3933367881691083</v>
      </c>
      <c r="E14" s="2">
        <f t="shared" si="0"/>
        <v>29.088081710618273</v>
      </c>
      <c r="F14" s="2"/>
      <c r="G14" s="2"/>
      <c r="H14" s="8" t="s">
        <v>16</v>
      </c>
      <c r="I14" s="1">
        <f>+I13/2</f>
        <v>5.0000000000000001E-3</v>
      </c>
      <c r="J14" s="2"/>
      <c r="K14" s="6"/>
      <c r="M14" s="7"/>
      <c r="N14" s="1">
        <f t="shared" si="3"/>
        <v>10</v>
      </c>
      <c r="O14" s="2">
        <v>5.7398436410876457</v>
      </c>
      <c r="P14" s="2">
        <f t="shared" si="1"/>
        <v>32.94580502413428</v>
      </c>
      <c r="Q14" s="2"/>
      <c r="R14" s="2"/>
      <c r="S14" s="8" t="s">
        <v>6</v>
      </c>
      <c r="T14" s="1">
        <v>0.01</v>
      </c>
      <c r="U14" s="2"/>
      <c r="V14" s="2"/>
      <c r="W14" s="2"/>
      <c r="X14" s="2"/>
      <c r="Y14" s="6"/>
      <c r="AA14" s="7"/>
      <c r="AB14" s="2" t="s">
        <v>6</v>
      </c>
      <c r="AC14" s="2">
        <f>1-AC13</f>
        <v>1.0000000000000009E-2</v>
      </c>
      <c r="AD14" s="2"/>
      <c r="AE14" s="2"/>
      <c r="AF14" s="2"/>
      <c r="AG14" s="2"/>
      <c r="AH14" s="6"/>
      <c r="AJ14" s="7"/>
      <c r="AK14" s="2" t="s">
        <v>81</v>
      </c>
      <c r="AL14" s="24">
        <f t="shared" ref="AL14:AN14" si="5">SUM(AL12:AL13)</f>
        <v>33</v>
      </c>
      <c r="AM14" s="24">
        <f t="shared" si="5"/>
        <v>35</v>
      </c>
      <c r="AN14" s="24">
        <f t="shared" si="5"/>
        <v>32</v>
      </c>
      <c r="AO14" s="24">
        <f>SUM(AO12:AO13)</f>
        <v>100</v>
      </c>
      <c r="AP14" s="6"/>
    </row>
    <row r="15" spans="2:42" x14ac:dyDescent="0.35">
      <c r="B15" s="7"/>
      <c r="C15" s="1">
        <f t="shared" si="2"/>
        <v>11</v>
      </c>
      <c r="D15" s="2">
        <v>3.5177915934618795</v>
      </c>
      <c r="E15" s="2">
        <f t="shared" si="0"/>
        <v>12.37485769503107</v>
      </c>
      <c r="F15" s="2"/>
      <c r="G15" s="2"/>
      <c r="H15" s="8" t="s">
        <v>23</v>
      </c>
      <c r="I15" s="1">
        <v>5</v>
      </c>
      <c r="J15" s="2"/>
      <c r="K15" s="6"/>
      <c r="M15" s="7"/>
      <c r="N15" s="1">
        <f t="shared" si="3"/>
        <v>11</v>
      </c>
      <c r="O15" s="2">
        <v>5.0173126282898011</v>
      </c>
      <c r="P15" s="2">
        <f t="shared" si="1"/>
        <v>25.173426009996312</v>
      </c>
      <c r="Q15" s="2"/>
      <c r="R15" s="2"/>
      <c r="S15" s="8" t="s">
        <v>16</v>
      </c>
      <c r="T15" s="1">
        <f>+T14/2</f>
        <v>5.0000000000000001E-3</v>
      </c>
      <c r="U15" s="2"/>
      <c r="V15" s="2"/>
      <c r="W15" s="2"/>
      <c r="X15" s="2"/>
      <c r="Y15" s="6"/>
      <c r="AA15" s="7"/>
      <c r="AB15" s="2" t="s">
        <v>16</v>
      </c>
      <c r="AC15" s="2">
        <f>+AC14/2</f>
        <v>5.0000000000000044E-3</v>
      </c>
      <c r="AD15" s="2"/>
      <c r="AE15" s="2"/>
      <c r="AF15" s="2"/>
      <c r="AG15" s="2"/>
      <c r="AH15" s="6"/>
      <c r="AJ15" s="7"/>
      <c r="AK15" s="2"/>
      <c r="AL15" s="2"/>
      <c r="AM15" s="2"/>
      <c r="AN15" s="2"/>
      <c r="AO15" s="2"/>
      <c r="AP15" s="6"/>
    </row>
    <row r="16" spans="2:42" x14ac:dyDescent="0.35">
      <c r="B16" s="7"/>
      <c r="C16" s="1">
        <f t="shared" si="2"/>
        <v>12</v>
      </c>
      <c r="D16" s="2">
        <v>4.0466422989120474</v>
      </c>
      <c r="E16" s="2">
        <f t="shared" si="0"/>
        <v>16.375313895344181</v>
      </c>
      <c r="F16" s="2"/>
      <c r="G16" s="2"/>
      <c r="H16" s="2"/>
      <c r="I16" s="2"/>
      <c r="J16" s="2"/>
      <c r="K16" s="6"/>
      <c r="M16" s="7"/>
      <c r="N16" s="1">
        <f t="shared" si="3"/>
        <v>12</v>
      </c>
      <c r="O16" s="2">
        <v>4.1040742189507</v>
      </c>
      <c r="P16" s="2">
        <f t="shared" si="1"/>
        <v>16.843425194655797</v>
      </c>
      <c r="Q16" s="2"/>
      <c r="R16" s="2"/>
      <c r="S16" s="2"/>
      <c r="T16" s="2"/>
      <c r="U16" s="2"/>
      <c r="V16" s="2"/>
      <c r="W16" s="2"/>
      <c r="X16" s="2"/>
      <c r="Y16" s="6"/>
      <c r="AA16" s="7"/>
      <c r="AB16" s="5" t="s">
        <v>17</v>
      </c>
      <c r="AC16" s="2">
        <f>1-AC15</f>
        <v>0.995</v>
      </c>
      <c r="AD16" s="2"/>
      <c r="AE16" s="2"/>
      <c r="AF16" s="2"/>
      <c r="AG16" s="2"/>
      <c r="AH16" s="6"/>
      <c r="AJ16" s="7"/>
      <c r="AK16" s="2" t="s">
        <v>83</v>
      </c>
      <c r="AL16" s="2"/>
      <c r="AM16" s="2"/>
      <c r="AN16" s="2"/>
      <c r="AO16" s="2"/>
      <c r="AP16" s="6"/>
    </row>
    <row r="17" spans="2:42" ht="16.5" x14ac:dyDescent="0.45">
      <c r="B17" s="7"/>
      <c r="C17" s="1">
        <f t="shared" si="2"/>
        <v>13</v>
      </c>
      <c r="D17" s="2">
        <v>3.5858047441288363</v>
      </c>
      <c r="E17" s="2">
        <f t="shared" si="0"/>
        <v>12.857995663016869</v>
      </c>
      <c r="F17" s="2"/>
      <c r="G17" s="2"/>
      <c r="H17" s="1" t="s">
        <v>24</v>
      </c>
      <c r="I17" s="8" t="s">
        <v>35</v>
      </c>
      <c r="J17" s="2"/>
      <c r="K17" s="6"/>
      <c r="M17" s="7"/>
      <c r="N17" s="1">
        <f t="shared" si="3"/>
        <v>13</v>
      </c>
      <c r="O17" s="2">
        <v>3.8428173183929175</v>
      </c>
      <c r="P17" s="2">
        <f t="shared" si="1"/>
        <v>14.767244942540534</v>
      </c>
      <c r="Q17" s="2"/>
      <c r="R17" s="2"/>
      <c r="S17" s="1" t="s">
        <v>24</v>
      </c>
      <c r="T17" s="8" t="s">
        <v>54</v>
      </c>
      <c r="U17" s="2"/>
      <c r="V17" s="2"/>
      <c r="W17" s="2"/>
      <c r="X17" s="2"/>
      <c r="Y17" s="6"/>
      <c r="AA17" s="7"/>
      <c r="AB17" s="2" t="s">
        <v>69</v>
      </c>
      <c r="AC17" s="2">
        <f>NORMSINV(AC16)</f>
        <v>2.5758293035488999</v>
      </c>
      <c r="AD17" s="2"/>
      <c r="AE17" s="2"/>
      <c r="AF17" s="2"/>
      <c r="AG17" s="2"/>
      <c r="AH17" s="6"/>
      <c r="AJ17" s="7"/>
      <c r="AK17" s="22"/>
      <c r="AL17" s="23" t="s">
        <v>92</v>
      </c>
      <c r="AM17" s="23" t="s">
        <v>93</v>
      </c>
      <c r="AN17" s="23" t="s">
        <v>94</v>
      </c>
      <c r="AO17" s="23" t="s">
        <v>97</v>
      </c>
      <c r="AP17" s="6"/>
    </row>
    <row r="18" spans="2:42" ht="16.5" x14ac:dyDescent="0.45">
      <c r="B18" s="7"/>
      <c r="C18" s="1">
        <f t="shared" si="2"/>
        <v>14</v>
      </c>
      <c r="D18" s="2">
        <v>3.3017172528197989</v>
      </c>
      <c r="E18" s="2">
        <f t="shared" si="0"/>
        <v>10.90133681756792</v>
      </c>
      <c r="F18" s="2"/>
      <c r="G18" s="2"/>
      <c r="H18" s="1" t="s">
        <v>25</v>
      </c>
      <c r="I18" s="8" t="s">
        <v>36</v>
      </c>
      <c r="J18" s="2"/>
      <c r="K18" s="6"/>
      <c r="M18" s="7"/>
      <c r="N18" s="1">
        <f t="shared" si="3"/>
        <v>14</v>
      </c>
      <c r="O18" s="2">
        <v>4.039504642598331</v>
      </c>
      <c r="P18" s="2">
        <f t="shared" si="1"/>
        <v>16.31759775757347</v>
      </c>
      <c r="Q18" s="2"/>
      <c r="R18" s="2"/>
      <c r="S18" s="1" t="s">
        <v>25</v>
      </c>
      <c r="T18" s="8" t="s">
        <v>55</v>
      </c>
      <c r="U18" s="2"/>
      <c r="V18" s="2"/>
      <c r="W18" s="2"/>
      <c r="X18" s="2"/>
      <c r="Y18" s="6"/>
      <c r="AA18" s="7"/>
      <c r="AB18" s="2" t="s">
        <v>70</v>
      </c>
      <c r="AC18" s="2">
        <f>+SQRT(AC12*(1-AC12))</f>
        <v>0.3666060555964672</v>
      </c>
      <c r="AD18" s="2"/>
      <c r="AE18" s="2"/>
      <c r="AF18" s="2"/>
      <c r="AG18" s="2"/>
      <c r="AH18" s="6"/>
      <c r="AJ18" s="7"/>
      <c r="AK18" s="22" t="s">
        <v>98</v>
      </c>
      <c r="AL18" s="27">
        <f t="shared" ref="AL18:AN19" si="6">+(AL6-AL12)^2/AL12</f>
        <v>0.31030303030303041</v>
      </c>
      <c r="AM18" s="27">
        <f t="shared" si="6"/>
        <v>0.45714285714285696</v>
      </c>
      <c r="AN18" s="27">
        <f t="shared" si="6"/>
        <v>1.6199999999999999</v>
      </c>
      <c r="AO18" s="27">
        <f>SUM(AL18:AN18)</f>
        <v>2.387445887445887</v>
      </c>
      <c r="AP18" s="6"/>
    </row>
    <row r="19" spans="2:42" x14ac:dyDescent="0.35">
      <c r="B19" s="7"/>
      <c r="C19" s="1">
        <f t="shared" si="2"/>
        <v>15</v>
      </c>
      <c r="D19" s="2">
        <v>5.6629792298772372</v>
      </c>
      <c r="E19" s="2">
        <f t="shared" si="0"/>
        <v>32.069333758020989</v>
      </c>
      <c r="F19" s="2"/>
      <c r="G19" s="2"/>
      <c r="H19" s="2"/>
      <c r="I19" s="2"/>
      <c r="J19" s="2"/>
      <c r="K19" s="6"/>
      <c r="M19" s="7"/>
      <c r="N19" s="1">
        <f t="shared" si="3"/>
        <v>15</v>
      </c>
      <c r="O19" s="2">
        <v>3.4755269780289382</v>
      </c>
      <c r="P19" s="2">
        <f t="shared" si="1"/>
        <v>12.079287775006962</v>
      </c>
      <c r="Q19" s="2"/>
      <c r="R19" s="2"/>
      <c r="S19" s="2"/>
      <c r="T19" s="2"/>
      <c r="U19" s="2"/>
      <c r="V19" s="2"/>
      <c r="W19" s="2"/>
      <c r="X19" s="2"/>
      <c r="Y19" s="6"/>
      <c r="AA19" s="7"/>
      <c r="AB19" s="2" t="s">
        <v>71</v>
      </c>
      <c r="AC19" s="2">
        <f>+AC18/(SQRT(AC7))</f>
        <v>3.6660605559646717E-2</v>
      </c>
      <c r="AD19" s="2"/>
      <c r="AE19" s="2"/>
      <c r="AF19" s="2"/>
      <c r="AG19" s="2"/>
      <c r="AH19" s="6"/>
      <c r="AJ19" s="7"/>
      <c r="AK19" s="22" t="s">
        <v>99</v>
      </c>
      <c r="AL19" s="27">
        <f t="shared" si="6"/>
        <v>5.9105339105339216E-2</v>
      </c>
      <c r="AM19" s="27">
        <f t="shared" si="6"/>
        <v>8.707482993197295E-2</v>
      </c>
      <c r="AN19" s="27">
        <f t="shared" si="6"/>
        <v>0.30857142857142839</v>
      </c>
      <c r="AO19" s="27">
        <f>SUM(AL19:AN19)</f>
        <v>0.45475159760874057</v>
      </c>
      <c r="AP19" s="6"/>
    </row>
    <row r="20" spans="2:42" x14ac:dyDescent="0.35">
      <c r="B20" s="7"/>
      <c r="C20" s="1">
        <f t="shared" si="2"/>
        <v>16</v>
      </c>
      <c r="D20" s="2">
        <v>4.0559884938411415</v>
      </c>
      <c r="E20" s="2">
        <f t="shared" si="0"/>
        <v>16.45104266217173</v>
      </c>
      <c r="F20" s="2"/>
      <c r="G20" s="2"/>
      <c r="H20" s="2"/>
      <c r="I20" s="2"/>
      <c r="J20" s="2"/>
      <c r="K20" s="6"/>
      <c r="M20" s="7"/>
      <c r="N20" s="1">
        <f t="shared" si="3"/>
        <v>16</v>
      </c>
      <c r="O20" s="2">
        <v>5.3985216481960379</v>
      </c>
      <c r="P20" s="2">
        <f t="shared" si="1"/>
        <v>29.144035986041263</v>
      </c>
      <c r="Q20" s="2"/>
      <c r="R20" s="2"/>
      <c r="S20" s="2"/>
      <c r="T20" s="2"/>
      <c r="U20" s="2"/>
      <c r="V20" s="2"/>
      <c r="W20" s="2"/>
      <c r="X20" s="2"/>
      <c r="Y20" s="6"/>
      <c r="AA20" s="7"/>
      <c r="AB20" s="2" t="s">
        <v>72</v>
      </c>
      <c r="AC20" s="2">
        <f>+AC19*AC17</f>
        <v>9.4431462086385726E-2</v>
      </c>
      <c r="AD20" s="2"/>
      <c r="AE20" s="2"/>
      <c r="AF20" s="2"/>
      <c r="AG20" s="2"/>
      <c r="AH20" s="6"/>
      <c r="AJ20" s="7"/>
      <c r="AK20" s="22" t="s">
        <v>97</v>
      </c>
      <c r="AL20" s="27">
        <f t="shared" ref="AL20:AN20" si="7">SUM(AL18:AL19)</f>
        <v>0.36940836940836963</v>
      </c>
      <c r="AM20" s="27">
        <f t="shared" si="7"/>
        <v>0.54421768707482987</v>
      </c>
      <c r="AN20" s="27">
        <f t="shared" si="7"/>
        <v>1.9285714285714284</v>
      </c>
      <c r="AO20" s="27">
        <f>SUM(AO18:AO19)</f>
        <v>2.8421974850546277</v>
      </c>
      <c r="AP20" s="6"/>
    </row>
    <row r="21" spans="2:42" x14ac:dyDescent="0.35">
      <c r="B21" s="7"/>
      <c r="C21" s="1">
        <f t="shared" si="2"/>
        <v>17</v>
      </c>
      <c r="D21" s="2">
        <v>3.6195811036159284</v>
      </c>
      <c r="E21" s="2">
        <f t="shared" si="0"/>
        <v>13.101367365653502</v>
      </c>
      <c r="F21" s="2"/>
      <c r="G21" s="2"/>
      <c r="H21" s="1" t="s">
        <v>26</v>
      </c>
      <c r="I21" s="2"/>
      <c r="J21" s="2"/>
      <c r="K21" s="6"/>
      <c r="M21" s="7"/>
      <c r="N21" s="1">
        <f t="shared" si="3"/>
        <v>17</v>
      </c>
      <c r="O21" s="2">
        <v>3.3468471201485954</v>
      </c>
      <c r="P21" s="2">
        <f t="shared" si="1"/>
        <v>11.201385645646948</v>
      </c>
      <c r="Q21" s="2"/>
      <c r="R21" s="2"/>
      <c r="S21" s="1" t="s">
        <v>26</v>
      </c>
      <c r="T21" s="2"/>
      <c r="U21" s="2"/>
      <c r="V21" s="2"/>
      <c r="W21" s="2"/>
      <c r="X21" s="2"/>
      <c r="Y21" s="6"/>
      <c r="AA21" s="7"/>
      <c r="AB21" s="2"/>
      <c r="AC21" s="2"/>
      <c r="AD21" s="2"/>
      <c r="AE21" s="2"/>
      <c r="AF21" s="2"/>
      <c r="AG21" s="2"/>
      <c r="AH21" s="6"/>
      <c r="AJ21" s="7"/>
      <c r="AK21" s="2"/>
      <c r="AL21" s="2"/>
      <c r="AM21" s="2"/>
      <c r="AN21" s="2"/>
      <c r="AO21" s="2"/>
      <c r="AP21" s="6"/>
    </row>
    <row r="22" spans="2:42" x14ac:dyDescent="0.35">
      <c r="B22" s="7"/>
      <c r="C22" s="1">
        <f t="shared" si="2"/>
        <v>18</v>
      </c>
      <c r="D22" s="2">
        <v>4.9608675100025721</v>
      </c>
      <c r="E22" s="2">
        <f t="shared" si="0"/>
        <v>24.610206451799119</v>
      </c>
      <c r="F22" s="2"/>
      <c r="G22" s="2"/>
      <c r="H22" s="2"/>
      <c r="I22" s="2"/>
      <c r="J22" s="2"/>
      <c r="K22" s="6"/>
      <c r="M22" s="7"/>
      <c r="N22" s="1">
        <f t="shared" si="3"/>
        <v>18</v>
      </c>
      <c r="O22" s="2">
        <v>4.5868965344125172</v>
      </c>
      <c r="P22" s="2">
        <f t="shared" si="1"/>
        <v>21.039619817405562</v>
      </c>
      <c r="Q22" s="2"/>
      <c r="R22" s="2"/>
      <c r="S22" s="2"/>
      <c r="T22" s="2"/>
      <c r="U22" s="2"/>
      <c r="V22" s="2"/>
      <c r="W22" s="2"/>
      <c r="X22" s="2"/>
      <c r="Y22" s="6"/>
      <c r="AA22" s="7"/>
      <c r="AB22" s="3" t="s">
        <v>73</v>
      </c>
      <c r="AC22" s="2"/>
      <c r="AD22" s="2"/>
      <c r="AE22" s="2"/>
      <c r="AF22" s="2"/>
      <c r="AG22" s="2"/>
      <c r="AH22" s="6"/>
      <c r="AJ22" s="7"/>
      <c r="AK22" s="2" t="s">
        <v>112</v>
      </c>
      <c r="AL22" s="2"/>
      <c r="AM22" s="2"/>
      <c r="AN22" s="2"/>
      <c r="AO22" s="2"/>
      <c r="AP22" s="6"/>
    </row>
    <row r="23" spans="2:42" x14ac:dyDescent="0.35">
      <c r="B23" s="7"/>
      <c r="C23" s="1">
        <f t="shared" si="2"/>
        <v>19</v>
      </c>
      <c r="D23" s="2">
        <v>3.204640062089311</v>
      </c>
      <c r="E23" s="2">
        <f t="shared" si="0"/>
        <v>10.269717927547783</v>
      </c>
      <c r="F23" s="2"/>
      <c r="G23" s="2"/>
      <c r="H23" s="2"/>
      <c r="I23" s="2"/>
      <c r="J23" s="2"/>
      <c r="K23" s="6"/>
      <c r="M23" s="7"/>
      <c r="N23" s="1">
        <f t="shared" si="3"/>
        <v>19</v>
      </c>
      <c r="O23" s="2">
        <v>3.2696696734928992</v>
      </c>
      <c r="P23" s="2">
        <f t="shared" si="1"/>
        <v>10.690739773759162</v>
      </c>
      <c r="Q23" s="2"/>
      <c r="R23" s="2"/>
      <c r="S23" s="2"/>
      <c r="T23" s="2"/>
      <c r="U23" s="2"/>
      <c r="V23" s="2"/>
      <c r="W23" s="2"/>
      <c r="X23" s="2"/>
      <c r="Y23" s="6"/>
      <c r="AA23" s="7"/>
      <c r="AB23" s="2" t="s">
        <v>74</v>
      </c>
      <c r="AC23" s="2">
        <f>+AC12-AC20</f>
        <v>6.5568537913614278E-2</v>
      </c>
      <c r="AD23" s="2"/>
      <c r="AE23" s="2"/>
      <c r="AF23" s="2"/>
      <c r="AG23" s="2"/>
      <c r="AH23" s="6"/>
      <c r="AJ23" s="7"/>
      <c r="AK23" s="2" t="s">
        <v>113</v>
      </c>
      <c r="AL23" s="2"/>
      <c r="AM23" s="2"/>
      <c r="AN23" s="2"/>
      <c r="AO23" s="2"/>
      <c r="AP23" s="6"/>
    </row>
    <row r="24" spans="2:42" x14ac:dyDescent="0.35">
      <c r="B24" s="7"/>
      <c r="C24" s="1">
        <f t="shared" si="2"/>
        <v>20</v>
      </c>
      <c r="D24" s="2">
        <v>5.4553461369359866</v>
      </c>
      <c r="E24" s="2">
        <f t="shared" si="0"/>
        <v>29.760801473782394</v>
      </c>
      <c r="F24" s="2"/>
      <c r="G24" s="2"/>
      <c r="H24" s="2"/>
      <c r="I24" s="2"/>
      <c r="J24" s="2"/>
      <c r="K24" s="6"/>
      <c r="M24" s="7"/>
      <c r="N24" s="1">
        <f t="shared" si="3"/>
        <v>20</v>
      </c>
      <c r="O24" s="2">
        <v>2.4818949213949963</v>
      </c>
      <c r="P24" s="2">
        <f t="shared" si="1"/>
        <v>6.1598024008462753</v>
      </c>
      <c r="Q24" s="2"/>
      <c r="R24" s="2"/>
      <c r="S24" s="2"/>
      <c r="T24" s="2"/>
      <c r="U24" s="2"/>
      <c r="V24" s="2"/>
      <c r="W24" s="2"/>
      <c r="X24" s="2"/>
      <c r="Y24" s="6"/>
      <c r="AA24" s="7"/>
      <c r="AB24" s="2" t="s">
        <v>75</v>
      </c>
      <c r="AC24" s="2">
        <f>+AC12+AC20</f>
        <v>0.25443146208638573</v>
      </c>
      <c r="AD24" s="2"/>
      <c r="AE24" s="2"/>
      <c r="AF24" s="2"/>
      <c r="AG24" s="2"/>
      <c r="AH24" s="6"/>
      <c r="AJ24" s="7"/>
      <c r="AK24" s="4"/>
      <c r="AL24" s="2"/>
      <c r="AM24" s="2"/>
      <c r="AN24" s="2"/>
      <c r="AO24" s="2"/>
      <c r="AP24" s="6"/>
    </row>
    <row r="25" spans="2:42" ht="16.5" x14ac:dyDescent="0.45">
      <c r="B25" s="7"/>
      <c r="C25" s="2"/>
      <c r="D25" s="2">
        <f>SUM(D5:D24)</f>
        <v>83.107630845988751</v>
      </c>
      <c r="E25" s="2">
        <f>SUM(E5:E24)</f>
        <v>362.41889178518306</v>
      </c>
      <c r="F25" s="2"/>
      <c r="G25" s="2"/>
      <c r="H25" s="1" t="s">
        <v>27</v>
      </c>
      <c r="I25" s="9" t="s">
        <v>28</v>
      </c>
      <c r="J25" s="2">
        <f>-TINV(I13*2,I5-1)</f>
        <v>-2.5394831906239612</v>
      </c>
      <c r="K25" s="6"/>
      <c r="M25" s="7"/>
      <c r="N25" s="2"/>
      <c r="O25" s="2">
        <f>SUM(O5:O24)</f>
        <v>85.745788510248531</v>
      </c>
      <c r="P25" s="2">
        <f>SUM(P5:P24)</f>
        <v>380.54061020596214</v>
      </c>
      <c r="Q25" s="2"/>
      <c r="R25" s="2"/>
      <c r="S25" s="1" t="s">
        <v>27</v>
      </c>
      <c r="T25" s="2" t="s">
        <v>56</v>
      </c>
      <c r="U25" s="2">
        <f>TINV(T14,T11)</f>
        <v>2.711557601913082</v>
      </c>
      <c r="V25" s="2"/>
      <c r="W25" s="2"/>
      <c r="X25" s="2"/>
      <c r="Y25" s="6"/>
      <c r="AA25" s="7"/>
      <c r="AB25" s="2"/>
      <c r="AC25" s="2"/>
      <c r="AD25" s="2"/>
      <c r="AE25" s="2"/>
      <c r="AF25" s="2"/>
      <c r="AG25" s="2"/>
      <c r="AH25" s="6"/>
      <c r="AJ25" s="7"/>
      <c r="AK25" s="2"/>
      <c r="AL25" s="2"/>
      <c r="AM25" s="2"/>
      <c r="AN25" s="2"/>
      <c r="AO25" s="2"/>
      <c r="AP25" s="6"/>
    </row>
    <row r="26" spans="2:42" ht="16.5" x14ac:dyDescent="0.45">
      <c r="B26" s="7"/>
      <c r="C26" s="2"/>
      <c r="D26" s="2"/>
      <c r="E26" s="2"/>
      <c r="F26" s="2"/>
      <c r="G26" s="2"/>
      <c r="H26" s="1"/>
      <c r="I26" s="2"/>
      <c r="J26" s="2"/>
      <c r="K26" s="6"/>
      <c r="M26" s="7"/>
      <c r="N26" s="2"/>
      <c r="O26" s="2"/>
      <c r="P26" s="2"/>
      <c r="Q26" s="2"/>
      <c r="R26" s="2"/>
      <c r="S26" s="1" t="s">
        <v>27</v>
      </c>
      <c r="T26" s="5" t="s">
        <v>57</v>
      </c>
      <c r="U26" s="2">
        <f>-U25</f>
        <v>-2.711557601913082</v>
      </c>
      <c r="V26" s="2"/>
      <c r="W26" s="2"/>
      <c r="X26" s="2"/>
      <c r="Y26" s="6"/>
      <c r="AA26" s="7"/>
      <c r="AB26" s="4" t="s">
        <v>104</v>
      </c>
      <c r="AC26" s="2"/>
      <c r="AD26" s="2"/>
      <c r="AE26" s="2"/>
      <c r="AF26" s="2"/>
      <c r="AG26" s="2"/>
      <c r="AH26" s="6"/>
      <c r="AJ26" s="7"/>
      <c r="AL26" s="2"/>
      <c r="AM26" s="2"/>
      <c r="AN26" s="2"/>
      <c r="AO26" s="2"/>
      <c r="AP26" s="6"/>
    </row>
    <row r="27" spans="2:42" x14ac:dyDescent="0.35">
      <c r="B27" s="7"/>
      <c r="C27" s="2"/>
      <c r="D27" s="2"/>
      <c r="E27" s="2"/>
      <c r="F27" s="2"/>
      <c r="G27" s="2"/>
      <c r="H27" s="1" t="s">
        <v>29</v>
      </c>
      <c r="I27" s="9" t="s">
        <v>30</v>
      </c>
      <c r="J27" s="2">
        <f>+J25</f>
        <v>-2.5394831906239612</v>
      </c>
      <c r="K27" s="6"/>
      <c r="M27" s="7"/>
      <c r="N27" s="2"/>
      <c r="O27" s="2"/>
      <c r="P27" s="2"/>
      <c r="Q27" s="2"/>
      <c r="R27" s="2"/>
      <c r="S27" s="1"/>
      <c r="T27" s="2"/>
      <c r="U27" s="2"/>
      <c r="V27" s="2"/>
      <c r="W27" s="2"/>
      <c r="X27" s="2"/>
      <c r="Y27" s="6"/>
      <c r="AA27" s="7"/>
      <c r="AB27" s="4" t="s">
        <v>105</v>
      </c>
      <c r="AC27" s="2"/>
      <c r="AD27" s="2"/>
      <c r="AE27" s="2"/>
      <c r="AF27" s="2"/>
      <c r="AG27" s="2"/>
      <c r="AH27" s="6"/>
      <c r="AJ27" s="7"/>
      <c r="AK27" s="2"/>
      <c r="AL27" s="2"/>
      <c r="AM27" s="2"/>
      <c r="AN27" s="2"/>
      <c r="AO27" s="2"/>
      <c r="AP27" s="6"/>
    </row>
    <row r="28" spans="2:42" x14ac:dyDescent="0.35">
      <c r="B28" s="7"/>
      <c r="C28" s="2"/>
      <c r="D28" s="2"/>
      <c r="E28" s="2"/>
      <c r="F28" s="2"/>
      <c r="G28" s="2"/>
      <c r="H28" s="1" t="s">
        <v>31</v>
      </c>
      <c r="I28" s="2">
        <f>+J27</f>
        <v>-2.5394831906239612</v>
      </c>
      <c r="J28" s="9" t="s">
        <v>32</v>
      </c>
      <c r="K28" s="6"/>
      <c r="M28" s="7"/>
      <c r="N28" s="2"/>
      <c r="O28" s="2"/>
      <c r="P28" s="2"/>
      <c r="Q28" s="2"/>
      <c r="R28" s="2"/>
      <c r="S28" s="1" t="s">
        <v>62</v>
      </c>
      <c r="T28" s="9" t="s">
        <v>30</v>
      </c>
      <c r="U28" s="2">
        <f>+U25*(-1)</f>
        <v>-2.711557601913082</v>
      </c>
      <c r="V28" s="1" t="s">
        <v>53</v>
      </c>
      <c r="W28" s="2">
        <f>+U25</f>
        <v>2.711557601913082</v>
      </c>
      <c r="X28" s="1" t="s">
        <v>32</v>
      </c>
      <c r="Y28" s="6"/>
      <c r="AA28" s="7"/>
      <c r="AB28" s="2"/>
      <c r="AC28" s="2"/>
      <c r="AD28" s="2"/>
      <c r="AE28" s="2"/>
      <c r="AF28" s="2"/>
      <c r="AG28" s="2"/>
      <c r="AH28" s="6"/>
      <c r="AJ28" s="7"/>
      <c r="AK28" s="2"/>
      <c r="AL28" s="2"/>
      <c r="AM28" s="2"/>
      <c r="AN28" s="2"/>
      <c r="AO28" s="2"/>
      <c r="AP28" s="6"/>
    </row>
    <row r="29" spans="2:42" x14ac:dyDescent="0.35">
      <c r="B29" s="7"/>
      <c r="C29" s="2"/>
      <c r="D29" s="2"/>
      <c r="E29" s="2"/>
      <c r="F29" s="2"/>
      <c r="G29" s="2"/>
      <c r="H29" s="1"/>
      <c r="I29" s="2"/>
      <c r="J29" s="2"/>
      <c r="K29" s="6"/>
      <c r="M29" s="7"/>
      <c r="N29" s="2"/>
      <c r="O29" s="2"/>
      <c r="P29" s="2"/>
      <c r="Q29" s="2"/>
      <c r="R29" s="2"/>
      <c r="S29" s="1" t="s">
        <v>63</v>
      </c>
      <c r="T29" s="2">
        <f>+U28</f>
        <v>-2.711557601913082</v>
      </c>
      <c r="U29" s="2">
        <f>+U25</f>
        <v>2.711557601913082</v>
      </c>
      <c r="V29" s="2"/>
      <c r="W29" s="2"/>
      <c r="X29" s="2"/>
      <c r="Y29" s="6"/>
      <c r="AA29" s="7"/>
      <c r="AB29" s="19" t="s">
        <v>76</v>
      </c>
      <c r="AC29" s="2"/>
      <c r="AD29" s="2"/>
      <c r="AE29" s="2"/>
      <c r="AF29" s="2"/>
      <c r="AG29" s="2"/>
      <c r="AH29" s="6"/>
      <c r="AJ29" s="7"/>
      <c r="AK29" s="2"/>
      <c r="AL29" s="2"/>
      <c r="AM29" s="2"/>
      <c r="AN29" s="2"/>
      <c r="AO29" s="2"/>
      <c r="AP29" s="6"/>
    </row>
    <row r="30" spans="2:42" x14ac:dyDescent="0.35">
      <c r="B30" s="7"/>
      <c r="C30" s="2"/>
      <c r="D30" s="2"/>
      <c r="E30" s="2"/>
      <c r="F30" s="2"/>
      <c r="G30" s="2"/>
      <c r="H30" s="1" t="s">
        <v>33</v>
      </c>
      <c r="I30" s="2">
        <f>+(I6-I15)*SQRT(I5)/I11</f>
        <v>-3.9844860291686177</v>
      </c>
      <c r="J30" s="2"/>
      <c r="K30" s="6"/>
      <c r="M30" s="7"/>
      <c r="N30" s="2"/>
      <c r="O30" s="2"/>
      <c r="P30" s="2"/>
      <c r="Q30" s="2"/>
      <c r="R30" s="2"/>
      <c r="S30" s="1"/>
      <c r="T30" s="2"/>
      <c r="U30" s="2"/>
      <c r="V30" s="2"/>
      <c r="W30" s="2"/>
      <c r="X30" s="2"/>
      <c r="Y30" s="6"/>
      <c r="AA30" s="7"/>
      <c r="AB30" s="20" t="s">
        <v>77</v>
      </c>
      <c r="AC30" s="2">
        <v>0.03</v>
      </c>
      <c r="AD30" s="2"/>
      <c r="AE30" s="2"/>
      <c r="AF30" s="2"/>
      <c r="AG30" s="2"/>
      <c r="AH30" s="6"/>
      <c r="AJ30" s="7"/>
      <c r="AK30" s="25" t="s">
        <v>84</v>
      </c>
      <c r="AL30" s="2">
        <v>0.05</v>
      </c>
      <c r="AM30" s="2"/>
      <c r="AN30" s="2"/>
      <c r="AO30" s="2"/>
      <c r="AP30" s="6"/>
    </row>
    <row r="31" spans="2:42" x14ac:dyDescent="0.35">
      <c r="B31" s="7"/>
      <c r="C31" s="2"/>
      <c r="D31" s="2"/>
      <c r="E31" s="2"/>
      <c r="F31" s="2"/>
      <c r="G31" s="2"/>
      <c r="H31" s="2"/>
      <c r="I31" s="2"/>
      <c r="J31" s="2"/>
      <c r="K31" s="6"/>
      <c r="M31" s="7"/>
      <c r="N31" s="2"/>
      <c r="O31" s="2"/>
      <c r="P31" s="2"/>
      <c r="Q31" s="2"/>
      <c r="R31" s="2"/>
      <c r="S31" s="1" t="s">
        <v>33</v>
      </c>
      <c r="T31" s="2">
        <f>+(I6-T5)/(T12*SQRT(2/T4))</f>
        <v>-0.46947475199383093</v>
      </c>
      <c r="U31" s="2"/>
      <c r="V31" s="2"/>
      <c r="W31" s="2"/>
      <c r="X31" s="2"/>
      <c r="Y31" s="6"/>
      <c r="AA31" s="7"/>
      <c r="AB31" s="4" t="s">
        <v>4</v>
      </c>
      <c r="AC31" s="2">
        <f>+(AC17^2*AC12*(1-AC12))/AC30^2</f>
        <v>990.81122575250072</v>
      </c>
      <c r="AD31" s="21" t="s">
        <v>78</v>
      </c>
      <c r="AE31" s="2">
        <v>991</v>
      </c>
      <c r="AF31" s="2"/>
      <c r="AG31" s="2"/>
      <c r="AH31" s="6"/>
      <c r="AJ31" s="7"/>
      <c r="AK31" s="2" t="s">
        <v>85</v>
      </c>
      <c r="AL31" s="2">
        <v>2</v>
      </c>
      <c r="AM31" s="2"/>
      <c r="AN31" s="2"/>
      <c r="AO31" s="2"/>
      <c r="AP31" s="6"/>
    </row>
    <row r="32" spans="2:42" x14ac:dyDescent="0.35">
      <c r="B32" s="7"/>
      <c r="C32" s="2"/>
      <c r="D32" s="2"/>
      <c r="E32" s="2"/>
      <c r="F32" s="2"/>
      <c r="G32" s="2"/>
      <c r="H32" s="12" t="s">
        <v>37</v>
      </c>
      <c r="I32" s="2"/>
      <c r="J32" s="2"/>
      <c r="K32" s="6"/>
      <c r="M32" s="7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6"/>
      <c r="AA32" s="17"/>
      <c r="AB32" s="10"/>
      <c r="AC32" s="10"/>
      <c r="AD32" s="10"/>
      <c r="AE32" s="10"/>
      <c r="AF32" s="10"/>
      <c r="AG32" s="10"/>
      <c r="AH32" s="11"/>
      <c r="AJ32" s="7"/>
      <c r="AK32" s="2" t="s">
        <v>86</v>
      </c>
      <c r="AL32" s="2">
        <v>3</v>
      </c>
      <c r="AM32" s="2"/>
      <c r="AN32" s="2"/>
      <c r="AO32" s="2"/>
      <c r="AP32" s="6"/>
    </row>
    <row r="33" spans="2:42" x14ac:dyDescent="0.35">
      <c r="B33" s="7"/>
      <c r="C33" s="2"/>
      <c r="D33" s="2"/>
      <c r="E33" s="2"/>
      <c r="F33" s="2"/>
      <c r="G33" s="2"/>
      <c r="H33" s="2"/>
      <c r="I33" s="2"/>
      <c r="J33" s="2"/>
      <c r="K33" s="6"/>
      <c r="M33" s="7"/>
      <c r="N33" s="2"/>
      <c r="O33" s="2"/>
      <c r="P33" s="2"/>
      <c r="Q33" s="2"/>
      <c r="R33" s="2"/>
      <c r="S33" s="12" t="s">
        <v>103</v>
      </c>
      <c r="T33" s="2"/>
      <c r="U33" s="2"/>
      <c r="V33" s="2"/>
      <c r="W33" s="2"/>
      <c r="X33" s="2"/>
      <c r="Y33" s="6"/>
      <c r="AJ33" s="7"/>
      <c r="AK33" s="2" t="s">
        <v>87</v>
      </c>
      <c r="AL33" s="2">
        <v>2</v>
      </c>
      <c r="AM33" s="2"/>
      <c r="AN33" s="2"/>
      <c r="AO33" s="2"/>
      <c r="AP33" s="6"/>
    </row>
    <row r="34" spans="2:42" ht="16.5" x14ac:dyDescent="0.45">
      <c r="B34" s="7"/>
      <c r="C34" s="2"/>
      <c r="D34" s="2"/>
      <c r="E34" s="2"/>
      <c r="F34" s="2"/>
      <c r="G34" s="2"/>
      <c r="H34" s="2"/>
      <c r="I34" s="2"/>
      <c r="J34" s="2"/>
      <c r="K34" s="6"/>
      <c r="M34" s="7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6"/>
      <c r="AJ34" s="7"/>
      <c r="AK34" s="2" t="s">
        <v>88</v>
      </c>
      <c r="AL34" s="2">
        <v>5.99</v>
      </c>
      <c r="AM34" s="2"/>
      <c r="AN34" s="2"/>
      <c r="AO34" s="2"/>
      <c r="AP34" s="6"/>
    </row>
    <row r="35" spans="2:42" x14ac:dyDescent="0.35">
      <c r="B35" s="7"/>
      <c r="C35" s="2"/>
      <c r="D35" s="2"/>
      <c r="E35" s="2"/>
      <c r="F35" s="2"/>
      <c r="G35" s="2"/>
      <c r="H35" s="8" t="s">
        <v>38</v>
      </c>
      <c r="I35" s="9" t="s">
        <v>34</v>
      </c>
      <c r="J35" s="2"/>
      <c r="K35" s="6"/>
      <c r="M35" s="7"/>
      <c r="N35" s="2"/>
      <c r="O35" s="2"/>
      <c r="P35" s="2"/>
      <c r="Q35" s="2"/>
      <c r="R35" s="2"/>
      <c r="S35" s="8" t="s">
        <v>38</v>
      </c>
      <c r="T35" s="9"/>
      <c r="U35" s="2"/>
      <c r="V35" s="2"/>
      <c r="W35" s="2"/>
      <c r="X35" s="2"/>
      <c r="Y35" s="6"/>
      <c r="AJ35" s="7"/>
      <c r="AK35" s="2"/>
      <c r="AL35" s="2"/>
      <c r="AM35" s="2"/>
      <c r="AN35" s="2"/>
      <c r="AO35" s="2"/>
      <c r="AP35" s="6"/>
    </row>
    <row r="36" spans="2:42" x14ac:dyDescent="0.35">
      <c r="B36" s="7"/>
      <c r="C36" s="2"/>
      <c r="D36" s="2"/>
      <c r="E36" s="2"/>
      <c r="F36" s="2"/>
      <c r="G36" s="2"/>
      <c r="H36" s="8" t="s">
        <v>33</v>
      </c>
      <c r="I36" s="1">
        <f>+I30</f>
        <v>-3.9844860291686177</v>
      </c>
      <c r="J36" s="2"/>
      <c r="K36" s="6"/>
      <c r="M36" s="7"/>
      <c r="N36" s="2"/>
      <c r="O36" s="2"/>
      <c r="P36" s="2"/>
      <c r="Q36" s="2"/>
      <c r="R36" s="2"/>
      <c r="S36" s="8" t="s">
        <v>33</v>
      </c>
      <c r="T36" s="1">
        <f>+T31</f>
        <v>-0.46947475199383093</v>
      </c>
      <c r="U36" s="2"/>
      <c r="V36" s="2"/>
      <c r="W36" s="2"/>
      <c r="X36" s="2"/>
      <c r="Y36" s="6"/>
      <c r="AJ36" s="7"/>
      <c r="AK36" s="2" t="s">
        <v>29</v>
      </c>
      <c r="AL36" s="2">
        <f>+AL34</f>
        <v>5.99</v>
      </c>
      <c r="AM36" s="9" t="s">
        <v>89</v>
      </c>
      <c r="AN36" s="2"/>
      <c r="AO36" s="2"/>
      <c r="AP36" s="6"/>
    </row>
    <row r="37" spans="2:42" x14ac:dyDescent="0.35">
      <c r="B37" s="7"/>
      <c r="C37" s="2"/>
      <c r="D37" s="2"/>
      <c r="E37" s="2"/>
      <c r="F37" s="2"/>
      <c r="G37" s="2"/>
      <c r="H37" s="8" t="s">
        <v>38</v>
      </c>
      <c r="I37" s="1">
        <f>_xlfn.T.DIST(I36,I5-1,TRUE)</f>
        <v>3.969158765355223E-4</v>
      </c>
      <c r="J37" s="2" t="s">
        <v>39</v>
      </c>
      <c r="K37" s="6" t="s">
        <v>40</v>
      </c>
      <c r="M37" s="7"/>
      <c r="N37" s="2"/>
      <c r="O37" s="2"/>
      <c r="P37" s="2"/>
      <c r="Q37" s="2"/>
      <c r="R37" s="2"/>
      <c r="S37" s="8" t="s">
        <v>38</v>
      </c>
      <c r="T37" s="1">
        <f>2*_xlfn.T.DIST(T36,T11,TRUE)</f>
        <v>0.64141313477790363</v>
      </c>
      <c r="U37" s="2" t="s">
        <v>60</v>
      </c>
      <c r="V37" s="2" t="s">
        <v>61</v>
      </c>
      <c r="W37" s="2"/>
      <c r="X37" s="2"/>
      <c r="Y37" s="6"/>
      <c r="AJ37" s="7"/>
      <c r="AK37" s="2" t="s">
        <v>31</v>
      </c>
      <c r="AL37" s="2">
        <v>0</v>
      </c>
      <c r="AM37" s="2">
        <f>+AL34</f>
        <v>5.99</v>
      </c>
      <c r="AN37" s="2"/>
      <c r="AO37" s="2"/>
      <c r="AP37" s="6"/>
    </row>
    <row r="38" spans="2:42" x14ac:dyDescent="0.35">
      <c r="B38" s="7"/>
      <c r="C38" s="2"/>
      <c r="D38" s="2"/>
      <c r="E38" s="2"/>
      <c r="F38" s="2"/>
      <c r="G38" s="2"/>
      <c r="H38" s="8"/>
      <c r="I38" s="1"/>
      <c r="J38" s="2"/>
      <c r="K38" s="6"/>
      <c r="M38" s="7"/>
      <c r="N38" s="2"/>
      <c r="O38" s="2"/>
      <c r="P38" s="2"/>
      <c r="Q38" s="2"/>
      <c r="R38" s="2"/>
      <c r="S38" s="8"/>
      <c r="T38" s="1"/>
      <c r="U38" s="2"/>
      <c r="V38" s="2"/>
      <c r="W38" s="2"/>
      <c r="X38" s="2"/>
      <c r="Y38" s="6"/>
      <c r="AJ38" s="7"/>
      <c r="AK38" s="2"/>
      <c r="AL38" s="2"/>
      <c r="AM38" s="2"/>
      <c r="AN38" s="2"/>
      <c r="AO38" s="2"/>
      <c r="AP38" s="6"/>
    </row>
    <row r="39" spans="2:42" x14ac:dyDescent="0.35">
      <c r="B39" s="7" t="s">
        <v>106</v>
      </c>
      <c r="C39" s="2" t="s">
        <v>107</v>
      </c>
      <c r="D39" s="2"/>
      <c r="E39" s="2"/>
      <c r="F39" s="2"/>
      <c r="G39" s="2"/>
      <c r="H39" s="8"/>
      <c r="I39" s="1"/>
      <c r="J39" s="2"/>
      <c r="K39" s="6"/>
      <c r="M39" s="7" t="s">
        <v>109</v>
      </c>
      <c r="N39" s="2" t="s">
        <v>110</v>
      </c>
      <c r="O39" s="2"/>
      <c r="P39" s="2"/>
      <c r="Q39" s="2"/>
      <c r="R39" s="2"/>
      <c r="S39" s="8"/>
      <c r="T39" s="1"/>
      <c r="U39" s="2"/>
      <c r="V39" s="2"/>
      <c r="W39" s="2"/>
      <c r="X39" s="2"/>
      <c r="Y39" s="6"/>
      <c r="AJ39" s="7"/>
      <c r="AK39" s="2" t="s">
        <v>90</v>
      </c>
      <c r="AL39" s="24">
        <f>+AO20</f>
        <v>2.8421974850546277</v>
      </c>
      <c r="AM39" s="25" t="s">
        <v>100</v>
      </c>
      <c r="AN39" s="2" t="s">
        <v>61</v>
      </c>
      <c r="AO39" s="2"/>
      <c r="AP39" s="6"/>
    </row>
    <row r="40" spans="2:42" x14ac:dyDescent="0.35">
      <c r="B40" s="7"/>
      <c r="C40" s="2" t="s">
        <v>108</v>
      </c>
      <c r="D40" s="2"/>
      <c r="E40" s="2"/>
      <c r="F40" s="2"/>
      <c r="G40" s="2"/>
      <c r="H40" s="8"/>
      <c r="I40" s="1"/>
      <c r="J40" s="2"/>
      <c r="K40" s="6"/>
      <c r="M40" s="17"/>
      <c r="N40" s="10" t="s">
        <v>111</v>
      </c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1"/>
      <c r="AJ40" s="7"/>
      <c r="AK40" s="2"/>
      <c r="AL40" s="2"/>
      <c r="AM40" s="2"/>
      <c r="AN40" s="2"/>
      <c r="AO40" s="2"/>
      <c r="AP40" s="6"/>
    </row>
    <row r="41" spans="2:42" x14ac:dyDescent="0.35">
      <c r="B41" s="17"/>
      <c r="C41" s="10"/>
      <c r="D41" s="10"/>
      <c r="E41" s="10"/>
      <c r="F41" s="10"/>
      <c r="G41" s="10"/>
      <c r="H41" s="28"/>
      <c r="I41" s="29"/>
      <c r="J41" s="10"/>
      <c r="K41" s="11"/>
      <c r="S41" s="2"/>
      <c r="T41" s="2"/>
      <c r="U41" s="2"/>
      <c r="V41" s="2"/>
      <c r="W41" s="2"/>
      <c r="X41" s="2"/>
      <c r="AJ41" s="7"/>
      <c r="AK41" s="2" t="s">
        <v>101</v>
      </c>
      <c r="AL41" s="2" t="s">
        <v>91</v>
      </c>
      <c r="AM41" s="24">
        <f>_xlfn.CHISQ.DIST.RT(AL39,AL33)</f>
        <v>0.24144858127662963</v>
      </c>
      <c r="AN41" s="2" t="s">
        <v>102</v>
      </c>
      <c r="AO41" s="2"/>
      <c r="AP41" s="6"/>
    </row>
    <row r="42" spans="2:42" x14ac:dyDescent="0.35">
      <c r="AJ42" s="17"/>
      <c r="AK42" s="10"/>
      <c r="AL42" s="10"/>
      <c r="AM42" s="10"/>
      <c r="AN42" s="10"/>
      <c r="AO42" s="10"/>
      <c r="AP42" s="11"/>
    </row>
    <row r="45" spans="2:42" x14ac:dyDescent="0.35">
      <c r="H45" s="2" t="s">
        <v>5</v>
      </c>
      <c r="I45">
        <v>0.95</v>
      </c>
    </row>
    <row r="46" spans="2:42" x14ac:dyDescent="0.35">
      <c r="H46" s="2" t="s">
        <v>6</v>
      </c>
      <c r="I46">
        <f>1-I45</f>
        <v>5.0000000000000044E-2</v>
      </c>
    </row>
    <row r="47" spans="2:42" x14ac:dyDescent="0.35">
      <c r="H47" s="2" t="s">
        <v>7</v>
      </c>
      <c r="I47">
        <f>TINV(I46,I5-1)</f>
        <v>2.0930240544083087</v>
      </c>
    </row>
    <row r="48" spans="2:42" x14ac:dyDescent="0.35">
      <c r="H48" s="2" t="s">
        <v>8</v>
      </c>
      <c r="I48">
        <f>+I11/SQRT(I5)</f>
        <v>0.21197676476150079</v>
      </c>
    </row>
    <row r="49" spans="8:9" x14ac:dyDescent="0.35">
      <c r="H49" s="2" t="s">
        <v>9</v>
      </c>
      <c r="I49">
        <f>+I48*I47</f>
        <v>0.44367246762147272</v>
      </c>
    </row>
    <row r="50" spans="8:9" x14ac:dyDescent="0.35">
      <c r="H50" s="2"/>
    </row>
    <row r="51" spans="8:9" x14ac:dyDescent="0.35">
      <c r="H51" s="3" t="s">
        <v>10</v>
      </c>
    </row>
    <row r="52" spans="8:9" x14ac:dyDescent="0.35">
      <c r="H52" s="2" t="s">
        <v>11</v>
      </c>
      <c r="I52">
        <f>+I6-I49</f>
        <v>3.7117090746779651</v>
      </c>
    </row>
    <row r="53" spans="8:9" x14ac:dyDescent="0.35">
      <c r="H53" s="2" t="s">
        <v>12</v>
      </c>
      <c r="I53">
        <f>+I6+I49</f>
        <v>4.5990540099209101</v>
      </c>
    </row>
    <row r="54" spans="8:9" x14ac:dyDescent="0.35">
      <c r="H54" s="2"/>
    </row>
    <row r="55" spans="8:9" x14ac:dyDescent="0.35">
      <c r="H55" s="4" t="s">
        <v>13</v>
      </c>
    </row>
    <row r="56" spans="8:9" x14ac:dyDescent="0.35">
      <c r="H56" s="4" t="s">
        <v>14</v>
      </c>
    </row>
    <row r="57" spans="8:9" x14ac:dyDescent="0.35">
      <c r="H57" s="2"/>
    </row>
    <row r="58" spans="8:9" x14ac:dyDescent="0.35">
      <c r="H58" s="3" t="s">
        <v>15</v>
      </c>
    </row>
    <row r="59" spans="8:9" x14ac:dyDescent="0.35">
      <c r="H59" s="3"/>
    </row>
    <row r="60" spans="8:9" x14ac:dyDescent="0.35">
      <c r="H60" s="3"/>
    </row>
    <row r="61" spans="8:9" x14ac:dyDescent="0.35">
      <c r="H61" s="3"/>
    </row>
    <row r="62" spans="8:9" x14ac:dyDescent="0.35">
      <c r="H62" s="2" t="s">
        <v>5</v>
      </c>
      <c r="I62">
        <v>0.95</v>
      </c>
    </row>
    <row r="63" spans="8:9" x14ac:dyDescent="0.35">
      <c r="H63" s="2" t="s">
        <v>6</v>
      </c>
      <c r="I63">
        <f>1-I62</f>
        <v>5.0000000000000044E-2</v>
      </c>
    </row>
    <row r="64" spans="8:9" x14ac:dyDescent="0.35">
      <c r="H64" s="2" t="s">
        <v>16</v>
      </c>
      <c r="I64">
        <f>+I63/2</f>
        <v>2.5000000000000022E-2</v>
      </c>
    </row>
    <row r="65" spans="8:9" x14ac:dyDescent="0.35">
      <c r="H65" s="5" t="s">
        <v>17</v>
      </c>
      <c r="I65">
        <f>1-I64</f>
        <v>0.97499999999999998</v>
      </c>
    </row>
    <row r="66" spans="8:9" x14ac:dyDescent="0.35">
      <c r="H66" s="2" t="s">
        <v>18</v>
      </c>
      <c r="I66">
        <v>8.91</v>
      </c>
    </row>
    <row r="67" spans="8:9" x14ac:dyDescent="0.35">
      <c r="H67" s="2" t="s">
        <v>19</v>
      </c>
      <c r="I67">
        <v>32.9</v>
      </c>
    </row>
    <row r="68" spans="8:9" ht="15.5" x14ac:dyDescent="0.35">
      <c r="H68" s="2" t="s">
        <v>20</v>
      </c>
      <c r="I68">
        <f>+I5*I8</f>
        <v>17.074976543526006</v>
      </c>
    </row>
    <row r="69" spans="8:9" x14ac:dyDescent="0.35">
      <c r="H69" s="2" t="s">
        <v>11</v>
      </c>
      <c r="I69">
        <f>+I68/I67</f>
        <v>0.51899624752358686</v>
      </c>
    </row>
    <row r="70" spans="8:9" x14ac:dyDescent="0.35">
      <c r="H70" s="2" t="s">
        <v>12</v>
      </c>
      <c r="I70">
        <f>+I68/I66</f>
        <v>1.9163834504518524</v>
      </c>
    </row>
    <row r="71" spans="8:9" x14ac:dyDescent="0.35">
      <c r="H71" s="2"/>
    </row>
    <row r="72" spans="8:9" x14ac:dyDescent="0.35">
      <c r="H72" s="3" t="s">
        <v>21</v>
      </c>
    </row>
    <row r="73" spans="8:9" x14ac:dyDescent="0.35">
      <c r="H73" s="2" t="s">
        <v>11</v>
      </c>
      <c r="I73">
        <f>+SQRT(I69)</f>
        <v>0.72041394178873774</v>
      </c>
    </row>
    <row r="74" spans="8:9" x14ac:dyDescent="0.35">
      <c r="H74" s="2" t="s">
        <v>12</v>
      </c>
      <c r="I74">
        <f>+SQRT(I70)</f>
        <v>1.384335021030622</v>
      </c>
    </row>
  </sheetData>
  <pageMargins left="0.31496062992125984" right="0.31496062992125984" top="0.74803149606299213" bottom="0.74803149606299213" header="0.31496062992125984" footer="0.31496062992125984"/>
  <pageSetup paperSize="9" orientation="portrait" verticalDpi="3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Hoja1!Área_de_impresión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HERNANDEZ MARCH</dc:creator>
  <cp:lastModifiedBy>JULIO HERNANDEZ MARCH</cp:lastModifiedBy>
  <cp:lastPrinted>2016-07-02T10:25:29Z</cp:lastPrinted>
  <dcterms:created xsi:type="dcterms:W3CDTF">2016-06-12T16:32:36Z</dcterms:created>
  <dcterms:modified xsi:type="dcterms:W3CDTF">2016-07-02T10:34:06Z</dcterms:modified>
</cp:coreProperties>
</file>